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imprentanacionalcr-my.sharepoint.com/personal/jcubillo_imprenta_go_cr/Documents/Documents/Documents/Prensa/Documentos 2025/Documentos Sitio Web/"/>
    </mc:Choice>
  </mc:AlternateContent>
  <xr:revisionPtr revIDLastSave="0" documentId="8_{E3A67D68-FBE7-4E0F-8FBB-8EE00457F652}" xr6:coauthVersionLast="47" xr6:coauthVersionMax="47" xr10:uidLastSave="{00000000-0000-0000-0000-000000000000}"/>
  <bookViews>
    <workbookView xWindow="-110" yWindow="-110" windowWidth="19420" windowHeight="10300" tabRatio="850" firstSheet="2" activeTab="6" xr2:uid="{00000000-000D-0000-FFFF-FFFF00000000}"/>
  </bookViews>
  <sheets>
    <sheet name="Comentarios 2022" sheetId="26" state="hidden" r:id="rId1"/>
    <sheet name="Respuestas 2022" sheetId="25" state="hidden" r:id="rId2"/>
    <sheet name="Consolidado Respuestas 2024" sheetId="15" r:id="rId3"/>
    <sheet name="Preguntas" sheetId="12" r:id="rId4"/>
    <sheet name="Observaciones" sheetId="16" state="hidden" r:id="rId5"/>
    <sheet name="Matriz de Seguimiento" sheetId="1" r:id="rId6"/>
    <sheet name="Matriz seguimiento externo" sheetId="3" r:id="rId7"/>
  </sheets>
  <definedNames>
    <definedName name="_xlnm._FilterDatabase" localSheetId="4" hidden="1">Observaciones!$A$1:$U$63</definedName>
    <definedName name="_xlnm._FilterDatabase" localSheetId="3" hidden="1">Preguntas!$E$5:$J$53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79" i="12" l="1"/>
  <c r="G77" i="12"/>
  <c r="H79" i="12"/>
  <c r="H78" i="12"/>
  <c r="G78" i="12"/>
  <c r="H77" i="12"/>
  <c r="H76" i="12"/>
  <c r="G76" i="12"/>
  <c r="H75" i="12"/>
  <c r="G75" i="12"/>
  <c r="F79" i="12"/>
  <c r="F78" i="12"/>
  <c r="F77" i="12"/>
  <c r="F76" i="12"/>
  <c r="F75" i="12"/>
  <c r="G64" i="12"/>
  <c r="J52" i="12"/>
  <c r="K51" i="12"/>
  <c r="D52" i="1" s="1"/>
  <c r="K52" i="12"/>
  <c r="D53" i="1" s="1"/>
  <c r="K53" i="12"/>
  <c r="D54" i="1" s="1"/>
  <c r="J51" i="12"/>
  <c r="J53" i="12"/>
  <c r="I51" i="12"/>
  <c r="I52" i="12"/>
  <c r="I53" i="12"/>
  <c r="H51" i="12"/>
  <c r="H52" i="12"/>
  <c r="H53" i="12"/>
  <c r="G51" i="12"/>
  <c r="G52" i="12"/>
  <c r="G53" i="12"/>
  <c r="F51" i="12"/>
  <c r="F52" i="12"/>
  <c r="F53" i="12"/>
  <c r="E53" i="12"/>
  <c r="E51" i="12"/>
  <c r="E52" i="12"/>
  <c r="C51" i="12"/>
  <c r="C52" i="12"/>
  <c r="B51" i="12"/>
  <c r="B52" i="12"/>
  <c r="C46" i="1"/>
  <c r="C47" i="1"/>
  <c r="C48" i="1"/>
  <c r="C49" i="1"/>
  <c r="C50" i="1"/>
  <c r="C51" i="1"/>
  <c r="C52" i="1"/>
  <c r="C53" i="1"/>
  <c r="C54" i="1"/>
  <c r="A53" i="1"/>
  <c r="A54" i="1"/>
  <c r="B53" i="1"/>
  <c r="B54" i="1"/>
  <c r="B52" i="1"/>
  <c r="A39" i="1"/>
  <c r="A40" i="1"/>
  <c r="A41" i="1"/>
  <c r="A42" i="1"/>
  <c r="A43" i="1"/>
  <c r="A44" i="1"/>
  <c r="C39" i="1"/>
  <c r="C40" i="1"/>
  <c r="C41" i="1"/>
  <c r="C42" i="1"/>
  <c r="C43" i="1"/>
  <c r="C44" i="1"/>
  <c r="B39" i="1"/>
  <c r="B40" i="1"/>
  <c r="B41" i="1"/>
  <c r="B42" i="1"/>
  <c r="B43" i="1"/>
  <c r="B44" i="1"/>
  <c r="C25" i="1"/>
  <c r="B25" i="1"/>
  <c r="C18" i="1"/>
  <c r="C19" i="1"/>
  <c r="C20" i="1"/>
  <c r="B18" i="1"/>
  <c r="B19" i="1"/>
  <c r="B20" i="1"/>
  <c r="B33" i="1"/>
  <c r="I60" i="12"/>
  <c r="A57" i="12"/>
  <c r="G21" i="15" l="1"/>
  <c r="G22" i="15"/>
  <c r="G23" i="15"/>
  <c r="G38" i="12" l="1"/>
  <c r="G39" i="12"/>
  <c r="G40" i="12"/>
  <c r="G41" i="12"/>
  <c r="G42" i="12"/>
  <c r="G43" i="12"/>
  <c r="F38" i="12"/>
  <c r="K38" i="12" s="1"/>
  <c r="D39" i="1" s="1"/>
  <c r="F39" i="12"/>
  <c r="K39" i="12" s="1"/>
  <c r="D40" i="1" s="1"/>
  <c r="F40" i="12"/>
  <c r="K40" i="12" s="1"/>
  <c r="D41" i="1" s="1"/>
  <c r="F41" i="12"/>
  <c r="K41" i="12" s="1"/>
  <c r="D42" i="1" s="1"/>
  <c r="F42" i="12"/>
  <c r="K42" i="12" s="1"/>
  <c r="D43" i="1" s="1"/>
  <c r="F43" i="12"/>
  <c r="K43" i="12" s="1"/>
  <c r="D44" i="1" s="1"/>
  <c r="E38" i="12"/>
  <c r="E39" i="12"/>
  <c r="E40" i="12"/>
  <c r="E41" i="12"/>
  <c r="E42" i="12"/>
  <c r="E43" i="12"/>
  <c r="C38" i="12"/>
  <c r="C39" i="12"/>
  <c r="C40" i="12"/>
  <c r="C41" i="12"/>
  <c r="C42" i="12"/>
  <c r="C43" i="12"/>
  <c r="B38" i="12"/>
  <c r="B39" i="12"/>
  <c r="B40" i="12"/>
  <c r="B41" i="12"/>
  <c r="B42" i="12"/>
  <c r="B43" i="12"/>
  <c r="G24" i="12"/>
  <c r="F24" i="12"/>
  <c r="K24" i="12" s="1"/>
  <c r="D25" i="1" s="1"/>
  <c r="E24" i="12"/>
  <c r="C24" i="12"/>
  <c r="B24" i="12"/>
  <c r="G17" i="12"/>
  <c r="G18" i="12"/>
  <c r="G19" i="12"/>
  <c r="F17" i="12"/>
  <c r="K17" i="12" s="1"/>
  <c r="D18" i="1" s="1"/>
  <c r="F18" i="12"/>
  <c r="K18" i="12" s="1"/>
  <c r="D19" i="1" s="1"/>
  <c r="F19" i="12"/>
  <c r="K19" i="12" s="1"/>
  <c r="D20" i="1" s="1"/>
  <c r="E17" i="12"/>
  <c r="E18" i="12"/>
  <c r="E19" i="12"/>
  <c r="C17" i="12"/>
  <c r="C18" i="12"/>
  <c r="C19" i="12"/>
  <c r="B17" i="12"/>
  <c r="B18" i="12"/>
  <c r="B19" i="12"/>
  <c r="G55" i="15"/>
  <c r="G56" i="15"/>
  <c r="G42" i="15"/>
  <c r="G43" i="15"/>
  <c r="G44" i="15"/>
  <c r="G45" i="15"/>
  <c r="G46" i="15"/>
  <c r="G47" i="15"/>
  <c r="G28" i="15"/>
  <c r="G41" i="15" l="1"/>
  <c r="C8" i="1"/>
  <c r="C9" i="1"/>
  <c r="C10" i="1"/>
  <c r="C11" i="1"/>
  <c r="C12" i="1"/>
  <c r="C13" i="1"/>
  <c r="C14" i="1"/>
  <c r="C15" i="1"/>
  <c r="C16" i="1"/>
  <c r="C17" i="1"/>
  <c r="C21" i="1"/>
  <c r="C22" i="1"/>
  <c r="C23" i="1"/>
  <c r="C24" i="1"/>
  <c r="C26" i="1"/>
  <c r="C27" i="1"/>
  <c r="C28" i="1"/>
  <c r="C29" i="1"/>
  <c r="C30" i="1"/>
  <c r="C31" i="1"/>
  <c r="C32" i="1"/>
  <c r="C33" i="1"/>
  <c r="C34" i="1"/>
  <c r="C35" i="1"/>
  <c r="C36" i="1"/>
  <c r="C37" i="1"/>
  <c r="C38" i="1"/>
  <c r="C45" i="1"/>
  <c r="C7" i="1"/>
  <c r="A8" i="1"/>
  <c r="B8" i="1"/>
  <c r="A9" i="1"/>
  <c r="B9" i="1"/>
  <c r="A10" i="1"/>
  <c r="B10" i="1"/>
  <c r="A11" i="1"/>
  <c r="B11" i="1"/>
  <c r="A12" i="1"/>
  <c r="B12" i="1"/>
  <c r="A13" i="1"/>
  <c r="B13" i="1"/>
  <c r="A14" i="1"/>
  <c r="B14" i="1"/>
  <c r="A15" i="1"/>
  <c r="B15" i="1"/>
  <c r="A16" i="1"/>
  <c r="B16" i="1"/>
  <c r="A17" i="1"/>
  <c r="B17" i="1"/>
  <c r="A21" i="1"/>
  <c r="B21" i="1"/>
  <c r="A22" i="1"/>
  <c r="B22" i="1"/>
  <c r="A23" i="1"/>
  <c r="B23" i="1"/>
  <c r="A24" i="1"/>
  <c r="B24" i="1"/>
  <c r="A26" i="1"/>
  <c r="B26" i="1"/>
  <c r="A27" i="1"/>
  <c r="B27" i="1"/>
  <c r="A28" i="1"/>
  <c r="B28" i="1"/>
  <c r="A29" i="1"/>
  <c r="B29" i="1"/>
  <c r="A30" i="1"/>
  <c r="B30" i="1"/>
  <c r="A31" i="1"/>
  <c r="B31" i="1"/>
  <c r="A32" i="1"/>
  <c r="B32" i="1"/>
  <c r="A33" i="1"/>
  <c r="A34" i="1"/>
  <c r="B34" i="1"/>
  <c r="A35" i="1"/>
  <c r="B35" i="1"/>
  <c r="A36" i="1"/>
  <c r="B36" i="1"/>
  <c r="A37" i="1"/>
  <c r="B37" i="1"/>
  <c r="A38" i="1"/>
  <c r="B38" i="1"/>
  <c r="A45" i="1"/>
  <c r="B45" i="1"/>
  <c r="A46" i="1"/>
  <c r="B46" i="1"/>
  <c r="A47" i="1"/>
  <c r="B47" i="1"/>
  <c r="A48" i="1"/>
  <c r="B48" i="1"/>
  <c r="A49" i="1"/>
  <c r="B49" i="1"/>
  <c r="A50" i="1"/>
  <c r="B50" i="1"/>
  <c r="A51" i="1"/>
  <c r="B51" i="1"/>
  <c r="A52" i="1"/>
  <c r="B7" i="1"/>
  <c r="A7" i="1"/>
  <c r="G59" i="12"/>
  <c r="H59" i="12"/>
  <c r="F59" i="12"/>
  <c r="H74" i="12"/>
  <c r="G74" i="12"/>
  <c r="F74" i="12"/>
  <c r="B7" i="12"/>
  <c r="B8" i="12"/>
  <c r="B9" i="12"/>
  <c r="B10" i="12"/>
  <c r="B11" i="12"/>
  <c r="B12" i="12"/>
  <c r="B13" i="12"/>
  <c r="B14" i="12"/>
  <c r="B15" i="12"/>
  <c r="B16" i="12"/>
  <c r="B20" i="12"/>
  <c r="B21" i="12"/>
  <c r="B22" i="12"/>
  <c r="B23" i="12"/>
  <c r="B25" i="12"/>
  <c r="B26" i="12"/>
  <c r="B27" i="12"/>
  <c r="B28" i="12"/>
  <c r="B29" i="12"/>
  <c r="B30" i="12"/>
  <c r="B31" i="12"/>
  <c r="B32" i="12"/>
  <c r="B33" i="12"/>
  <c r="B34" i="12"/>
  <c r="B35" i="12"/>
  <c r="B36" i="12"/>
  <c r="B37" i="12"/>
  <c r="B44" i="12"/>
  <c r="B45" i="12"/>
  <c r="B46" i="12"/>
  <c r="B47" i="12"/>
  <c r="B48" i="12"/>
  <c r="B49" i="12"/>
  <c r="B50" i="12"/>
  <c r="B53" i="12"/>
  <c r="B6" i="12"/>
  <c r="C7" i="12"/>
  <c r="C8" i="12"/>
  <c r="C9" i="12"/>
  <c r="C10" i="12"/>
  <c r="C11" i="12"/>
  <c r="C12" i="12"/>
  <c r="C13" i="12"/>
  <c r="C14" i="12"/>
  <c r="C15" i="12"/>
  <c r="C16" i="12"/>
  <c r="C20" i="12"/>
  <c r="C21" i="12"/>
  <c r="C22" i="12"/>
  <c r="C23" i="12"/>
  <c r="C25" i="12"/>
  <c r="C26" i="12"/>
  <c r="C27" i="12"/>
  <c r="C28" i="12"/>
  <c r="C29" i="12"/>
  <c r="C30" i="12"/>
  <c r="C31" i="12"/>
  <c r="C32" i="12"/>
  <c r="C33" i="12"/>
  <c r="C34" i="12"/>
  <c r="C35" i="12"/>
  <c r="C36" i="12"/>
  <c r="C37" i="12"/>
  <c r="C44" i="12"/>
  <c r="C45" i="12"/>
  <c r="C46" i="12"/>
  <c r="C47" i="12"/>
  <c r="C48" i="12"/>
  <c r="C49" i="12"/>
  <c r="C50" i="12"/>
  <c r="C53" i="12"/>
  <c r="C6" i="12"/>
  <c r="G50" i="12"/>
  <c r="G49" i="12"/>
  <c r="G48" i="12"/>
  <c r="G47" i="12"/>
  <c r="G46" i="12"/>
  <c r="G45" i="12"/>
  <c r="G44" i="12"/>
  <c r="G37" i="12"/>
  <c r="G36" i="12"/>
  <c r="G35" i="12"/>
  <c r="G34" i="12"/>
  <c r="G33" i="12"/>
  <c r="G32" i="12"/>
  <c r="G31" i="12"/>
  <c r="G30" i="12"/>
  <c r="G29" i="12"/>
  <c r="G28" i="12"/>
  <c r="G27" i="12"/>
  <c r="G26" i="12"/>
  <c r="G25" i="12"/>
  <c r="G23" i="12"/>
  <c r="G22" i="12"/>
  <c r="G21" i="12"/>
  <c r="G20" i="12"/>
  <c r="G16" i="12"/>
  <c r="G15" i="12"/>
  <c r="G14" i="12"/>
  <c r="G13" i="12"/>
  <c r="G12" i="12"/>
  <c r="G11" i="12"/>
  <c r="G10" i="12"/>
  <c r="G9" i="12"/>
  <c r="G8" i="12"/>
  <c r="G7" i="12"/>
  <c r="G6" i="12"/>
  <c r="F50" i="12"/>
  <c r="K50" i="12" s="1"/>
  <c r="D51" i="1" s="1"/>
  <c r="F49" i="12"/>
  <c r="K49" i="12" s="1"/>
  <c r="D50" i="1" s="1"/>
  <c r="F48" i="12"/>
  <c r="K48" i="12" s="1"/>
  <c r="D49" i="1" s="1"/>
  <c r="F47" i="12"/>
  <c r="K47" i="12" s="1"/>
  <c r="D48" i="1" s="1"/>
  <c r="F46" i="12"/>
  <c r="K46" i="12" s="1"/>
  <c r="D47" i="1" s="1"/>
  <c r="F45" i="12"/>
  <c r="K45" i="12" s="1"/>
  <c r="D46" i="1" s="1"/>
  <c r="F44" i="12"/>
  <c r="K44" i="12" s="1"/>
  <c r="F37" i="12"/>
  <c r="K37" i="12" s="1"/>
  <c r="F36" i="12"/>
  <c r="K36" i="12" s="1"/>
  <c r="F35" i="12"/>
  <c r="K35" i="12" s="1"/>
  <c r="F34" i="12"/>
  <c r="K34" i="12" s="1"/>
  <c r="F33" i="12"/>
  <c r="K33" i="12" s="1"/>
  <c r="F32" i="12"/>
  <c r="K32" i="12" s="1"/>
  <c r="F31" i="12"/>
  <c r="K31" i="12" s="1"/>
  <c r="F30" i="12"/>
  <c r="K30" i="12" s="1"/>
  <c r="F29" i="12"/>
  <c r="K29" i="12" s="1"/>
  <c r="F28" i="12"/>
  <c r="K28" i="12" s="1"/>
  <c r="F27" i="12"/>
  <c r="K27" i="12" s="1"/>
  <c r="F26" i="12"/>
  <c r="K26" i="12" s="1"/>
  <c r="F25" i="12"/>
  <c r="K25" i="12" s="1"/>
  <c r="F23" i="12"/>
  <c r="K23" i="12" s="1"/>
  <c r="F22" i="12"/>
  <c r="K22" i="12" s="1"/>
  <c r="F21" i="12"/>
  <c r="K21" i="12" s="1"/>
  <c r="F20" i="12"/>
  <c r="K20" i="12" s="1"/>
  <c r="F16" i="12"/>
  <c r="K16" i="12" s="1"/>
  <c r="F15" i="12"/>
  <c r="K15" i="12" s="1"/>
  <c r="F14" i="12"/>
  <c r="K14" i="12" s="1"/>
  <c r="F13" i="12"/>
  <c r="K13" i="12" s="1"/>
  <c r="F12" i="12"/>
  <c r="K12" i="12" s="1"/>
  <c r="F11" i="12"/>
  <c r="K11" i="12" s="1"/>
  <c r="F10" i="12"/>
  <c r="K10" i="12" s="1"/>
  <c r="F9" i="12"/>
  <c r="K9" i="12" s="1"/>
  <c r="F8" i="12"/>
  <c r="F7" i="12"/>
  <c r="F6" i="12"/>
  <c r="A11" i="25"/>
  <c r="G5" i="15"/>
  <c r="J5" i="15"/>
  <c r="F3" i="15"/>
  <c r="C4" i="15"/>
  <c r="D4" i="15"/>
  <c r="E4" i="15"/>
  <c r="F4" i="15"/>
  <c r="G4" i="15"/>
  <c r="H4" i="15"/>
  <c r="I4" i="15"/>
  <c r="J4" i="15"/>
  <c r="K4" i="15"/>
  <c r="L4" i="15"/>
  <c r="M4" i="15"/>
  <c r="N4" i="15"/>
  <c r="O4" i="15"/>
  <c r="P4" i="15"/>
  <c r="Q4" i="15"/>
  <c r="R4" i="15"/>
  <c r="S4" i="15"/>
  <c r="T4" i="15"/>
  <c r="U4" i="15"/>
  <c r="V4" i="15"/>
  <c r="W4" i="15"/>
  <c r="X4" i="15"/>
  <c r="Y4" i="15"/>
  <c r="Z4" i="15"/>
  <c r="AA4" i="15"/>
  <c r="AB4" i="15"/>
  <c r="AC4" i="15"/>
  <c r="AD4" i="15"/>
  <c r="AE4" i="15"/>
  <c r="AF4" i="15"/>
  <c r="AG4" i="15"/>
  <c r="AH4" i="15"/>
  <c r="AI4" i="15"/>
  <c r="AJ4" i="15"/>
  <c r="AK4" i="15"/>
  <c r="AL4" i="15"/>
  <c r="C5" i="15"/>
  <c r="D5" i="15"/>
  <c r="E5" i="15"/>
  <c r="F5" i="15"/>
  <c r="H5" i="15"/>
  <c r="I5" i="15"/>
  <c r="K5" i="15"/>
  <c r="L5" i="15"/>
  <c r="M5" i="15"/>
  <c r="N5" i="15"/>
  <c r="O5" i="15"/>
  <c r="P5" i="15"/>
  <c r="Q5" i="15"/>
  <c r="R5" i="15"/>
  <c r="S5" i="15"/>
  <c r="T5" i="15"/>
  <c r="U5" i="15"/>
  <c r="V5" i="15"/>
  <c r="W5" i="15"/>
  <c r="X5" i="15"/>
  <c r="Y5" i="15"/>
  <c r="Z5" i="15"/>
  <c r="AA5" i="15"/>
  <c r="AB5" i="15"/>
  <c r="AC5" i="15"/>
  <c r="AD5" i="15"/>
  <c r="AE5" i="15"/>
  <c r="AF5" i="15"/>
  <c r="AG5" i="15"/>
  <c r="AH5" i="15"/>
  <c r="AI5" i="15"/>
  <c r="AJ5" i="15"/>
  <c r="AK5" i="15"/>
  <c r="AL5" i="15"/>
  <c r="B5" i="15"/>
  <c r="B4" i="15"/>
  <c r="C3" i="15"/>
  <c r="D3" i="15"/>
  <c r="E3" i="15"/>
  <c r="G3" i="15"/>
  <c r="H3" i="15"/>
  <c r="I3" i="15"/>
  <c r="J3" i="15"/>
  <c r="K3" i="15"/>
  <c r="L3" i="15"/>
  <c r="M3" i="15"/>
  <c r="N3" i="15"/>
  <c r="O3" i="15"/>
  <c r="P3" i="15"/>
  <c r="Q3" i="15"/>
  <c r="R3" i="15"/>
  <c r="S3" i="15"/>
  <c r="T3" i="15"/>
  <c r="U3" i="15"/>
  <c r="V3" i="15"/>
  <c r="W3" i="15"/>
  <c r="X3" i="15"/>
  <c r="Y3" i="15"/>
  <c r="Z3" i="15"/>
  <c r="AA3" i="15"/>
  <c r="AB3" i="15"/>
  <c r="AC3" i="15"/>
  <c r="AD3" i="15"/>
  <c r="AE3" i="15"/>
  <c r="AF3" i="15"/>
  <c r="AG3" i="15"/>
  <c r="AH3" i="15"/>
  <c r="AI3" i="15"/>
  <c r="AJ3" i="15"/>
  <c r="AK3" i="15"/>
  <c r="AL3" i="15"/>
  <c r="AM2" i="15"/>
  <c r="AN2" i="15"/>
  <c r="AM3" i="15"/>
  <c r="AN3" i="15"/>
  <c r="AM4" i="15"/>
  <c r="AN4" i="15"/>
  <c r="AM5" i="15"/>
  <c r="AN5" i="15"/>
  <c r="AM6" i="15"/>
  <c r="AN6" i="15"/>
  <c r="B3" i="15"/>
  <c r="G55" i="12" l="1"/>
  <c r="B57" i="12" s="1"/>
  <c r="A58" i="12" s="1"/>
  <c r="I42" i="12"/>
  <c r="H43" i="12"/>
  <c r="H39" i="12"/>
  <c r="I39" i="12"/>
  <c r="I43" i="12"/>
  <c r="I41" i="12"/>
  <c r="H38" i="12"/>
  <c r="H40" i="12"/>
  <c r="J38" i="12"/>
  <c r="H41" i="12"/>
  <c r="H42" i="12"/>
  <c r="I38" i="12"/>
  <c r="J39" i="12"/>
  <c r="J40" i="12"/>
  <c r="J42" i="12"/>
  <c r="J43" i="12"/>
  <c r="I40" i="12"/>
  <c r="J41" i="12"/>
  <c r="J24" i="12"/>
  <c r="I24" i="12"/>
  <c r="H24" i="12"/>
  <c r="A56" i="12"/>
  <c r="J17" i="12"/>
  <c r="J18" i="12"/>
  <c r="J19" i="12"/>
  <c r="I17" i="12"/>
  <c r="I18" i="12"/>
  <c r="I19" i="12"/>
  <c r="H18" i="12"/>
  <c r="H17" i="12"/>
  <c r="H19" i="12"/>
  <c r="K6" i="12"/>
  <c r="D7" i="1" s="1"/>
  <c r="K7" i="12"/>
  <c r="D8" i="1" s="1"/>
  <c r="K8" i="12"/>
  <c r="D9" i="1" s="1"/>
  <c r="D38" i="1"/>
  <c r="D45" i="1"/>
  <c r="D36" i="1"/>
  <c r="D35" i="1"/>
  <c r="D33" i="1"/>
  <c r="D32" i="1"/>
  <c r="D31" i="1"/>
  <c r="D29" i="1"/>
  <c r="D28" i="1"/>
  <c r="D24" i="1"/>
  <c r="D23" i="1"/>
  <c r="D22" i="1"/>
  <c r="D17" i="1"/>
  <c r="D16" i="1"/>
  <c r="D13" i="1"/>
  <c r="D12" i="1"/>
  <c r="D11" i="1"/>
  <c r="D26" i="1"/>
  <c r="D14" i="1"/>
  <c r="D15" i="1"/>
  <c r="D27" i="1"/>
  <c r="D34" i="1"/>
  <c r="D10" i="1"/>
  <c r="D21" i="1"/>
  <c r="D30" i="1"/>
  <c r="D37" i="1"/>
  <c r="G12" i="15"/>
  <c r="H6" i="15"/>
  <c r="E6" i="12"/>
  <c r="G10" i="15"/>
  <c r="E7" i="12"/>
  <c r="G11" i="15"/>
  <c r="E8" i="12"/>
  <c r="E9" i="12"/>
  <c r="G13" i="15"/>
  <c r="E10" i="12"/>
  <c r="G14" i="15"/>
  <c r="E11" i="12"/>
  <c r="G15" i="15"/>
  <c r="E12" i="12"/>
  <c r="G16" i="15"/>
  <c r="E13" i="12"/>
  <c r="G17" i="15"/>
  <c r="E14" i="12"/>
  <c r="G18" i="15"/>
  <c r="E15" i="12"/>
  <c r="G19" i="15"/>
  <c r="E16" i="12"/>
  <c r="G20" i="15"/>
  <c r="E20" i="12"/>
  <c r="G24" i="15"/>
  <c r="E21" i="12"/>
  <c r="G25" i="15"/>
  <c r="E22" i="12"/>
  <c r="G26" i="15"/>
  <c r="E23" i="12"/>
  <c r="G27" i="15"/>
  <c r="E25" i="12"/>
  <c r="G29" i="15"/>
  <c r="E26" i="12"/>
  <c r="G30" i="15"/>
  <c r="E27" i="12"/>
  <c r="G31" i="15"/>
  <c r="E28" i="12"/>
  <c r="G32" i="15"/>
  <c r="E29" i="12"/>
  <c r="G33" i="15"/>
  <c r="E30" i="12"/>
  <c r="G34" i="15"/>
  <c r="E31" i="12"/>
  <c r="G35" i="15"/>
  <c r="E32" i="12"/>
  <c r="G36" i="15"/>
  <c r="E33" i="12"/>
  <c r="G37" i="15"/>
  <c r="E34" i="12"/>
  <c r="G38" i="15"/>
  <c r="E35" i="12"/>
  <c r="G39" i="15"/>
  <c r="E36" i="12"/>
  <c r="G40" i="15"/>
  <c r="E37" i="12"/>
  <c r="E44" i="12"/>
  <c r="G48" i="15"/>
  <c r="E45" i="12"/>
  <c r="G49" i="15"/>
  <c r="E46" i="12"/>
  <c r="G50" i="15"/>
  <c r="E47" i="12"/>
  <c r="G51" i="15"/>
  <c r="E48" i="12"/>
  <c r="G52" i="15"/>
  <c r="E49" i="12"/>
  <c r="G53" i="15"/>
  <c r="E50" i="12"/>
  <c r="G54" i="15"/>
  <c r="G57" i="15"/>
  <c r="AG6" i="15"/>
  <c r="U6" i="15"/>
  <c r="Q6" i="15"/>
  <c r="I6" i="15"/>
  <c r="Z6" i="15"/>
  <c r="R6" i="15"/>
  <c r="C6" i="15"/>
  <c r="AI6" i="15"/>
  <c r="AE6" i="15"/>
  <c r="AA6" i="15"/>
  <c r="W6" i="15"/>
  <c r="S6" i="15"/>
  <c r="O6" i="15"/>
  <c r="K6" i="15"/>
  <c r="AJ6" i="15"/>
  <c r="AF6" i="15"/>
  <c r="AB6" i="15"/>
  <c r="X6" i="15"/>
  <c r="T6" i="15"/>
  <c r="P6" i="15"/>
  <c r="L6" i="15"/>
  <c r="F6" i="15"/>
  <c r="E6" i="15"/>
  <c r="J6" i="15"/>
  <c r="N6" i="15"/>
  <c r="AL6" i="15"/>
  <c r="AH6" i="15"/>
  <c r="AD6" i="15"/>
  <c r="V6" i="15"/>
  <c r="AK6" i="15"/>
  <c r="AC6" i="15"/>
  <c r="Y6" i="15"/>
  <c r="M6" i="15"/>
  <c r="B6" i="15"/>
  <c r="D6" i="15"/>
  <c r="G6" i="15"/>
  <c r="H6" i="12" l="1"/>
  <c r="E55" i="12"/>
  <c r="J6" i="12"/>
  <c r="I97" i="12"/>
  <c r="H97" i="12"/>
  <c r="G97" i="12"/>
  <c r="F97" i="12"/>
  <c r="J97" i="12" l="1"/>
  <c r="I6" i="12"/>
  <c r="B19" i="3"/>
  <c r="B18" i="3"/>
  <c r="B17" i="3"/>
  <c r="B16" i="3"/>
  <c r="B15" i="3"/>
  <c r="B14" i="3"/>
  <c r="B13" i="3"/>
  <c r="B12" i="3"/>
  <c r="B11" i="3"/>
  <c r="B10" i="3"/>
  <c r="B9" i="3"/>
  <c r="B8" i="3"/>
  <c r="B7" i="3"/>
  <c r="H48" i="12"/>
  <c r="I7" i="12" l="1"/>
  <c r="I15" i="12"/>
  <c r="I26" i="12"/>
  <c r="H34" i="12"/>
  <c r="H16" i="12"/>
  <c r="I27" i="12"/>
  <c r="H35" i="12"/>
  <c r="H49" i="12"/>
  <c r="I11" i="12"/>
  <c r="I22" i="12"/>
  <c r="I30" i="12"/>
  <c r="H44" i="12"/>
  <c r="I32" i="12"/>
  <c r="H23" i="12"/>
  <c r="I31" i="12"/>
  <c r="H45" i="12"/>
  <c r="F55" i="12"/>
  <c r="G61" i="12" s="1"/>
  <c r="H14" i="12"/>
  <c r="H21" i="12"/>
  <c r="I23" i="12"/>
  <c r="H28" i="12"/>
  <c r="H32" i="12"/>
  <c r="H36" i="12"/>
  <c r="H46" i="12"/>
  <c r="H50" i="12"/>
  <c r="H15" i="12"/>
  <c r="H22" i="12"/>
  <c r="H27" i="12"/>
  <c r="H31" i="12"/>
  <c r="I20" i="12"/>
  <c r="I10" i="12"/>
  <c r="I14" i="12"/>
  <c r="I21" i="12"/>
  <c r="H26" i="12"/>
  <c r="H30" i="12"/>
  <c r="H33" i="12"/>
  <c r="H37" i="12"/>
  <c r="H47" i="12"/>
  <c r="I16" i="12"/>
  <c r="I8" i="12"/>
  <c r="H13" i="12"/>
  <c r="H20" i="12"/>
  <c r="H25" i="12"/>
  <c r="H29" i="12"/>
  <c r="I28" i="12"/>
  <c r="I12" i="12"/>
  <c r="I9" i="12"/>
  <c r="I13" i="12"/>
  <c r="I25" i="12"/>
  <c r="I29" i="12"/>
  <c r="H61" i="12"/>
  <c r="I33" i="12"/>
  <c r="I34" i="12"/>
  <c r="I35" i="12"/>
  <c r="I36" i="12"/>
  <c r="I37" i="12"/>
  <c r="I44" i="12"/>
  <c r="I45" i="12"/>
  <c r="I46" i="12"/>
  <c r="I47" i="12"/>
  <c r="I48" i="12"/>
  <c r="I49" i="12"/>
  <c r="I50" i="12"/>
  <c r="J7" i="12"/>
  <c r="J8" i="12"/>
  <c r="J9" i="12"/>
  <c r="J10" i="12"/>
  <c r="J11" i="12"/>
  <c r="J12" i="12"/>
  <c r="J13" i="12"/>
  <c r="J14" i="12"/>
  <c r="J15" i="12"/>
  <c r="J16" i="12"/>
  <c r="J20" i="12"/>
  <c r="J21" i="12"/>
  <c r="J22" i="12"/>
  <c r="J23" i="12"/>
  <c r="J25" i="12"/>
  <c r="J26" i="12"/>
  <c r="J27" i="12"/>
  <c r="J28" i="12"/>
  <c r="J29" i="12"/>
  <c r="J30" i="12"/>
  <c r="J31" i="12"/>
  <c r="J32" i="12"/>
  <c r="J33" i="12"/>
  <c r="J34" i="12"/>
  <c r="J35" i="12"/>
  <c r="J36" i="12"/>
  <c r="J37" i="12"/>
  <c r="J44" i="12"/>
  <c r="J45" i="12"/>
  <c r="J46" i="12"/>
  <c r="J47" i="12"/>
  <c r="J48" i="12"/>
  <c r="J49" i="12"/>
  <c r="J50" i="12"/>
  <c r="G62" i="12" l="1"/>
  <c r="H62" i="12"/>
  <c r="H7" i="12"/>
  <c r="H12" i="12"/>
  <c r="H11" i="12"/>
  <c r="H8" i="12"/>
  <c r="H9" i="12"/>
  <c r="H10" i="12"/>
  <c r="F61" i="12"/>
  <c r="F62" i="12" l="1"/>
  <c r="I62" i="12"/>
  <c r="I61" i="12"/>
  <c r="F63" i="12" l="1"/>
  <c r="F64" i="12"/>
  <c r="G63" i="12"/>
  <c r="H63" i="12"/>
  <c r="I63" i="1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Irene Rojas Valerio</author>
  </authors>
  <commentList>
    <comment ref="B5" authorId="0" shapeId="0" xr:uid="{00000000-0006-0000-0500-000001000000}">
      <text>
        <r>
          <rPr>
            <b/>
            <sz val="9"/>
            <color indexed="81"/>
            <rFont val="Tahoma"/>
            <family val="2"/>
          </rPr>
          <t>Irene Rojas Valerio:</t>
        </r>
        <r>
          <rPr>
            <sz val="9"/>
            <color indexed="81"/>
            <rFont val="Tahoma"/>
            <family val="2"/>
          </rPr>
          <t xml:space="preserve">
Irene Rojas Valerio:
Se completa en la formulación</t>
        </r>
      </text>
    </comment>
    <comment ref="C5" authorId="0" shapeId="0" xr:uid="{00000000-0006-0000-0500-000002000000}">
      <text>
        <r>
          <rPr>
            <b/>
            <sz val="9"/>
            <color indexed="81"/>
            <rFont val="Tahoma"/>
            <family val="2"/>
          </rPr>
          <t>Irene Rojas Valerio:</t>
        </r>
        <r>
          <rPr>
            <sz val="9"/>
            <color indexed="81"/>
            <rFont val="Tahoma"/>
            <family val="2"/>
          </rPr>
          <t xml:space="preserve">
Se completa en la formulación</t>
        </r>
      </text>
    </comment>
    <comment ref="E5" authorId="0" shapeId="0" xr:uid="{00000000-0006-0000-0500-000003000000}">
      <text>
        <r>
          <rPr>
            <b/>
            <sz val="9"/>
            <color indexed="81"/>
            <rFont val="Tahoma"/>
            <family val="2"/>
          </rPr>
          <t>Irene Rojas Valerio:</t>
        </r>
        <r>
          <rPr>
            <sz val="9"/>
            <color indexed="81"/>
            <rFont val="Tahoma"/>
            <family val="2"/>
          </rPr>
          <t xml:space="preserve">
Se completa en la formulación</t>
        </r>
      </text>
    </comment>
    <comment ref="F5" authorId="0" shapeId="0" xr:uid="{00000000-0006-0000-0500-000004000000}">
      <text>
        <r>
          <rPr>
            <b/>
            <sz val="9"/>
            <color indexed="81"/>
            <rFont val="Tahoma"/>
            <family val="2"/>
          </rPr>
          <t>Irene Rojas Valerio:</t>
        </r>
        <r>
          <rPr>
            <sz val="9"/>
            <color indexed="81"/>
            <rFont val="Tahoma"/>
            <family val="2"/>
          </rPr>
          <t xml:space="preserve">
Se completa en la formulación</t>
        </r>
      </text>
    </comment>
    <comment ref="G5" authorId="0" shapeId="0" xr:uid="{00000000-0006-0000-0500-000005000000}">
      <text>
        <r>
          <rPr>
            <b/>
            <sz val="9"/>
            <color indexed="81"/>
            <rFont val="Tahoma"/>
            <family val="2"/>
          </rPr>
          <t>Irene Rojas Valerio:</t>
        </r>
        <r>
          <rPr>
            <sz val="9"/>
            <color indexed="81"/>
            <rFont val="Tahoma"/>
            <family val="2"/>
          </rPr>
          <t xml:space="preserve">
Se completa en la formulación</t>
        </r>
      </text>
    </comment>
    <comment ref="I5" authorId="0" shapeId="0" xr:uid="{00000000-0006-0000-0500-000006000000}">
      <text>
        <r>
          <rPr>
            <b/>
            <sz val="9"/>
            <color indexed="81"/>
            <rFont val="Tahoma"/>
            <family val="2"/>
          </rPr>
          <t>Irene Rojas Valerio:</t>
        </r>
        <r>
          <rPr>
            <sz val="9"/>
            <color indexed="81"/>
            <rFont val="Tahoma"/>
            <family val="2"/>
          </rPr>
          <t xml:space="preserve">
Se completa en el seguimiento de noviembre</t>
        </r>
      </text>
    </comment>
    <comment ref="J5" authorId="0" shapeId="0" xr:uid="{00000000-0006-0000-0500-000007000000}">
      <text>
        <r>
          <rPr>
            <b/>
            <sz val="9"/>
            <color indexed="81"/>
            <rFont val="Tahoma"/>
            <family val="2"/>
          </rPr>
          <t>Irene Rojas Valerio:</t>
        </r>
        <r>
          <rPr>
            <sz val="9"/>
            <color indexed="81"/>
            <rFont val="Tahoma"/>
            <family val="2"/>
          </rPr>
          <t xml:space="preserve">
Indicar número de oficio, fecha, año o cualquier otro dato de referencia.  Se completa en el seguimiento de noviembre</t>
        </r>
      </text>
    </comment>
    <comment ref="K5" authorId="0" shapeId="0" xr:uid="{00000000-0006-0000-0500-000008000000}">
      <text>
        <r>
          <rPr>
            <b/>
            <sz val="9"/>
            <color indexed="81"/>
            <rFont val="Tahoma"/>
            <family val="2"/>
          </rPr>
          <t>Irene Rojas Valerio:</t>
        </r>
        <r>
          <rPr>
            <sz val="9"/>
            <color indexed="81"/>
            <rFont val="Tahoma"/>
            <family val="2"/>
          </rPr>
          <t xml:space="preserve">
Se completa en el seguimiento de noviembre</t>
        </r>
      </text>
    </comment>
    <comment ref="H6" authorId="0" shapeId="0" xr:uid="{00000000-0006-0000-0500-000009000000}">
      <text>
        <r>
          <rPr>
            <b/>
            <sz val="9"/>
            <color indexed="81"/>
            <rFont val="Tahoma"/>
            <family val="2"/>
          </rPr>
          <t>Irene Rojas Valerio:</t>
        </r>
        <r>
          <rPr>
            <sz val="9"/>
            <color indexed="81"/>
            <rFont val="Tahoma"/>
            <family val="2"/>
          </rPr>
          <t xml:space="preserve">
Se completa en el seguimiento de noviembre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Irene Rojas Valerio</author>
  </authors>
  <commentList>
    <comment ref="A5" authorId="0" shapeId="0" xr:uid="{00000000-0006-0000-0600-000001000000}">
      <text>
        <r>
          <rPr>
            <b/>
            <sz val="9"/>
            <color indexed="81"/>
            <rFont val="Tahoma"/>
            <family val="2"/>
          </rPr>
          <t>Irene Rojas Valerio:</t>
        </r>
        <r>
          <rPr>
            <sz val="9"/>
            <color indexed="81"/>
            <rFont val="Tahoma"/>
            <family val="2"/>
          </rPr>
          <t xml:space="preserve">
Irene Rojas Valerio:
Se completa en la formulación</t>
        </r>
      </text>
    </comment>
    <comment ref="B5" authorId="0" shapeId="0" xr:uid="{00000000-0006-0000-0600-000002000000}">
      <text>
        <r>
          <rPr>
            <b/>
            <sz val="9"/>
            <color indexed="81"/>
            <rFont val="Tahoma"/>
            <family val="2"/>
          </rPr>
          <t>Irene Rojas Valerio:</t>
        </r>
        <r>
          <rPr>
            <sz val="9"/>
            <color indexed="81"/>
            <rFont val="Tahoma"/>
            <family val="2"/>
          </rPr>
          <t xml:space="preserve">
Se completa en la formulación</t>
        </r>
      </text>
    </comment>
    <comment ref="C5" authorId="0" shapeId="0" xr:uid="{00000000-0006-0000-0600-000003000000}">
      <text>
        <r>
          <rPr>
            <b/>
            <sz val="9"/>
            <color indexed="81"/>
            <rFont val="Tahoma"/>
            <family val="2"/>
          </rPr>
          <t>Irene Rojas Valerio:</t>
        </r>
        <r>
          <rPr>
            <sz val="9"/>
            <color indexed="81"/>
            <rFont val="Tahoma"/>
            <family val="2"/>
          </rPr>
          <t xml:space="preserve">
Se completa en la formulación</t>
        </r>
      </text>
    </comment>
    <comment ref="D5" authorId="0" shapeId="0" xr:uid="{00000000-0006-0000-0600-000004000000}">
      <text>
        <r>
          <rPr>
            <b/>
            <sz val="9"/>
            <color indexed="81"/>
            <rFont val="Tahoma"/>
            <family val="2"/>
          </rPr>
          <t>Irene Rojas Valerio:</t>
        </r>
        <r>
          <rPr>
            <sz val="9"/>
            <color indexed="81"/>
            <rFont val="Tahoma"/>
            <family val="2"/>
          </rPr>
          <t xml:space="preserve">
Se completa en la formulación</t>
        </r>
      </text>
    </comment>
    <comment ref="E5" authorId="0" shapeId="0" xr:uid="{00000000-0006-0000-0600-000005000000}">
      <text>
        <r>
          <rPr>
            <b/>
            <sz val="9"/>
            <color indexed="81"/>
            <rFont val="Tahoma"/>
            <family val="2"/>
          </rPr>
          <t>Irene Rojas Valerio:</t>
        </r>
        <r>
          <rPr>
            <sz val="9"/>
            <color indexed="81"/>
            <rFont val="Tahoma"/>
            <family val="2"/>
          </rPr>
          <t xml:space="preserve">
Se completa en la formulación</t>
        </r>
      </text>
    </comment>
    <comment ref="G5" authorId="0" shapeId="0" xr:uid="{00000000-0006-0000-0600-000006000000}">
      <text>
        <r>
          <rPr>
            <b/>
            <sz val="9"/>
            <color indexed="81"/>
            <rFont val="Tahoma"/>
            <family val="2"/>
          </rPr>
          <t>Irene Rojas Valerio:</t>
        </r>
        <r>
          <rPr>
            <sz val="9"/>
            <color indexed="81"/>
            <rFont val="Tahoma"/>
            <family val="2"/>
          </rPr>
          <t xml:space="preserve">
Se completa en el seguimiento de noviembre</t>
        </r>
      </text>
    </comment>
    <comment ref="H5" authorId="0" shapeId="0" xr:uid="{00000000-0006-0000-0600-000007000000}">
      <text>
        <r>
          <rPr>
            <b/>
            <sz val="9"/>
            <color indexed="81"/>
            <rFont val="Tahoma"/>
            <family val="2"/>
          </rPr>
          <t>Irene Rojas Valerio:</t>
        </r>
        <r>
          <rPr>
            <sz val="9"/>
            <color indexed="81"/>
            <rFont val="Tahoma"/>
            <family val="2"/>
          </rPr>
          <t xml:space="preserve">
Indicar número de oficio, fecha, año o cualquier otro dato de referencia.  Se completa en el seguimiento de noviembre</t>
        </r>
      </text>
    </comment>
    <comment ref="I5" authorId="0" shapeId="0" xr:uid="{00000000-0006-0000-0600-000008000000}">
      <text>
        <r>
          <rPr>
            <b/>
            <sz val="9"/>
            <color indexed="81"/>
            <rFont val="Tahoma"/>
            <family val="2"/>
          </rPr>
          <t>Irene Rojas Valerio:</t>
        </r>
        <r>
          <rPr>
            <sz val="9"/>
            <color indexed="81"/>
            <rFont val="Tahoma"/>
            <family val="2"/>
          </rPr>
          <t xml:space="preserve">
Se completa en el seguimiento de noviembre</t>
        </r>
      </text>
    </comment>
    <comment ref="F6" authorId="0" shapeId="0" xr:uid="{00000000-0006-0000-0600-000009000000}">
      <text>
        <r>
          <rPr>
            <b/>
            <sz val="9"/>
            <color indexed="81"/>
            <rFont val="Tahoma"/>
            <family val="2"/>
          </rPr>
          <t>Irene Rojas Valerio:</t>
        </r>
        <r>
          <rPr>
            <sz val="9"/>
            <color indexed="81"/>
            <rFont val="Tahoma"/>
            <family val="2"/>
          </rPr>
          <t xml:space="preserve">
Se completa en el seguimiento de noviembre</t>
        </r>
      </text>
    </comment>
  </commentList>
</comments>
</file>

<file path=xl/sharedStrings.xml><?xml version="1.0" encoding="utf-8"?>
<sst xmlns="http://schemas.openxmlformats.org/spreadsheetml/2006/main" count="1424" uniqueCount="746">
  <si>
    <t>Elija la unidad a la que pertenece:</t>
  </si>
  <si>
    <t>Observaciones a pregunta A01</t>
  </si>
  <si>
    <t>Observaciones a pregunta AC02</t>
  </si>
  <si>
    <t>Observaciones a pregunta A03</t>
  </si>
  <si>
    <t>Observaciones a pregunta A04</t>
  </si>
  <si>
    <t>Observaciones a pregunta AC05</t>
  </si>
  <si>
    <t>Observaciones a pregunta A06</t>
  </si>
  <si>
    <t>Observaciones a pregunta A07</t>
  </si>
  <si>
    <t>Observaciones a pregunta A08</t>
  </si>
  <si>
    <t>Observaciones a pregunta A09</t>
  </si>
  <si>
    <t>Observaciones a pregunta A10</t>
  </si>
  <si>
    <t>Observaciones a pregunta A11</t>
  </si>
  <si>
    <t>Observaciones a pregunta R01:</t>
  </si>
  <si>
    <t>Observaciones a pregunta R02:</t>
  </si>
  <si>
    <t>Observaciones a pregunta R03:</t>
  </si>
  <si>
    <t>Observaciones a pregunta RAC04:</t>
  </si>
  <si>
    <t>Observaciones a pregunta C01:</t>
  </si>
  <si>
    <t>Observaciones a pregunta C02:</t>
  </si>
  <si>
    <t>Observaciones a pregunta C03:</t>
  </si>
  <si>
    <t>Observaciones a pregunta C04:</t>
  </si>
  <si>
    <t>Observaciones a pregunta C05:</t>
  </si>
  <si>
    <t>Observaciones a pregunta C06:</t>
  </si>
  <si>
    <t>Observaciones a pregunta C07:</t>
  </si>
  <si>
    <t>Observaciones a pregunta C08:</t>
  </si>
  <si>
    <t>Observaciones a pregunta C09:</t>
  </si>
  <si>
    <t>Observaciones a pregunta I01:</t>
  </si>
  <si>
    <t>Observaciones a pregunta I02:</t>
  </si>
  <si>
    <t>Observaciones a pregunta I03:</t>
  </si>
  <si>
    <t>Observaciones a pregunta I04:</t>
  </si>
  <si>
    <t>Observaciones a pregunta I05:</t>
  </si>
  <si>
    <t>Observaciones a pregunta S01:</t>
  </si>
  <si>
    <t>Observaciones a pregunta S02:</t>
  </si>
  <si>
    <t>Observaciones a pregunta S03:</t>
  </si>
  <si>
    <t>Observaciones a pregunta S04:</t>
  </si>
  <si>
    <t>Observaciones a pregunta S05:</t>
  </si>
  <si>
    <t>Observaciones a pregunta S06:</t>
  </si>
  <si>
    <t>Observaciones a pregunta S07:</t>
  </si>
  <si>
    <t>Observaciones a pregunta S AC 08:</t>
  </si>
  <si>
    <t>Unidad de Asesoría Legal</t>
  </si>
  <si>
    <t>Hace mucho tiempo no se reciben capacitaciones, por lo menos referidas a materia legal, la falta de presupuesto ha afectado esta área tan necesaria para la buena ejecución de nuestras funciones.</t>
  </si>
  <si>
    <t xml:space="preserve">
Sin embargo, no es el mejor sistema que existe porque a veces se pierde la información que se respalda.</t>
  </si>
  <si>
    <t>Oficina de Control de Propaganda</t>
  </si>
  <si>
    <t>generalmente las competencias sustanciales de las dependencias de la institución se conoce a nivel de las oficinas  o bien unidades que guardan relación con la recopilación de dichas actividades o competencias</t>
  </si>
  <si>
    <t>sin embargo en este momento se encuentra en comisión para se reformulado y dictado un nuevo Código.</t>
  </si>
  <si>
    <t>se de la elaboración del Manual que se encuentra en Recursos Humanos pero desconozco si ya esta listo.</t>
  </si>
  <si>
    <t>Despacho</t>
  </si>
  <si>
    <t>OGEREH</t>
  </si>
  <si>
    <t>LA  COMPAÑERA  CAROLINA  ES LA ENCARGADA  DE LA INDUCCION AL NUEVO EMPLEADO</t>
  </si>
  <si>
    <t>POR  MIS  FUNCIONES "ANALISIS OCUPACIONAL "   DEBO  CONOCER DICHAS COMPETENCIAS</t>
  </si>
  <si>
    <t>TODOS  LOS  AÑOS LA COMPAÑERA  CAROLINA  DESARROLLA UN PLAN DE CAPACITACION  COORDINADO CON LA  DIRECCION GENERAL DE SERVICIO CIVIL (PIC)</t>
  </si>
  <si>
    <t>EN LA MEDIDA DE LO POSIBLE  TRATAMOS DE   QUE LAS  ACTIVIDADES SEAN  EN  EQUIPO A NIVEL  PROFESIONAL</t>
  </si>
  <si>
    <t>FALTO  SERVICIO CIVIL</t>
  </si>
  <si>
    <t>A NIVEL  PROFESIONAL  LO HACE PERO A  NIVEL  ADMINISTRATIVO NO.</t>
  </si>
  <si>
    <t>SE ESTA  TRABAJANDO  EN LA ELABORACION DE UN MANUAL  DE CARGOS  SIGUIENDO LAS DIRECTRICES DADAS POR LA DIRECCION GENERAL DE SERVICIO CIVIL</t>
  </si>
  <si>
    <t>A NIVEL PROFESIONAL</t>
  </si>
  <si>
    <t>Dirección Administrativa Financiera (Serv. Generales, Transportes y Archivo Central)</t>
  </si>
  <si>
    <t>No se a hecho un estudio al área de transporte.</t>
  </si>
  <si>
    <t xml:space="preserve">A la unidad de transportes  no aplica el teletrabajo.
</t>
  </si>
  <si>
    <t>El manual de cargo se esta trabajando en el área de recursos humanos.</t>
  </si>
  <si>
    <t>Tribunal Administrativo Migratorio</t>
  </si>
  <si>
    <t>No me acuerdo</t>
  </si>
  <si>
    <t xml:space="preserve">Me parece muy importante seguir manteniendo la modalidad de teletrabajo, ya son 2 años en donde se han dado excelentes resultados. </t>
  </si>
  <si>
    <t>Siempre me han atendido y solucionado a la brevedad.</t>
  </si>
  <si>
    <t>No sé si en todo el Ministerio...</t>
  </si>
  <si>
    <t>Se deben hacer 2 inducciones. 
Del área donde va laborar y las funciones que va llevar a cabo 
y la Inducción general de RRHH</t>
  </si>
  <si>
    <t xml:space="preserve">Carolina siempre pasa todas las capacitaciones a ofrecer de CECADEDES, INA y M. Salud, entre otros. </t>
  </si>
  <si>
    <t xml:space="preserve">El manual de cargos se está trabajando en Recursos Humanos </t>
  </si>
  <si>
    <t xml:space="preserve">Existe la nube, pero TI no ha establecido el proceso para realizar los respaldos en la nube. </t>
  </si>
  <si>
    <t xml:space="preserve">Página Web </t>
  </si>
  <si>
    <t>Departamento Financiero</t>
  </si>
  <si>
    <t>La inducción se realiza por parte de la Jefatura y personal del Departamento involucrado.</t>
  </si>
  <si>
    <t>Se conoce por el proceso de Formulación del anteproyecto presupuestario, pero no tengo certeza si por divulgación de la Administración.</t>
  </si>
  <si>
    <t>1. No existe presupuesto autorizado para capacitaciones.
2. Las capacitaciones que se promocionan a través de la OGEREH son de tipo opcional.</t>
  </si>
  <si>
    <t>Departamento de Proveeduría</t>
  </si>
  <si>
    <t xml:space="preserve"> </t>
  </si>
  <si>
    <t>Manual de puestos del Servicio Civl</t>
  </si>
  <si>
    <t>La jefatura realiza reuniones periódicamente donde se hacen las coordinaciones necesarias para sacar adelante la labor. Además se encarga de motivarnos a seguir cumpliendo nuestras funciones de la mejor forma.</t>
  </si>
  <si>
    <t xml:space="preserve">Existen algunos procedimiento que se han establecido por escrito como por ejemplo la solicitud de certificaciones de contenido económico, certificaciones de retención de impuestos. Pero muchos usuarios llaman para solicitar información y la misma es suministrada sin tener que cumplir con algún requisito. Esto debido a que la mayoría de la información financiera que se maneja debe ser de dominio público.
</t>
  </si>
  <si>
    <t>El teletrabajo ha sido una herramienta muy importante para mejorar los estándares de resolución de casos. Las estadísticas del Tribunal han demostrado que durante los dos años de pandemia ha aumentado la productividad del Tribunal considerablemente.</t>
  </si>
  <si>
    <t>No lo sé.</t>
  </si>
  <si>
    <t>No sé</t>
  </si>
  <si>
    <t>El equipo de computo actual se encuentra obsoleto.</t>
  </si>
  <si>
    <t xml:space="preserve">En este caso no existe por escrito, pero si se realiza esto tomando en cuenta la naturaleza de la información que se solicita, ya que la mayoría se realiza a través del sistema informático (SIGAF) </t>
  </si>
  <si>
    <t>Si uno no tiene la presidencia no participa de manera activa, depende de la coordinación con el equipo de la presidencia del Tribunal.</t>
  </si>
  <si>
    <t>A veces</t>
  </si>
  <si>
    <t>El TAM no tiene un TI asignado solo para la institución dependemos del tiempo de las personas que brindan asistencia del Ministerio</t>
  </si>
  <si>
    <t>no conozco</t>
  </si>
  <si>
    <t>No conozco</t>
  </si>
  <si>
    <t>Sin embargo por las funciones que se realizan en la Sección que me encuentro las mismas son incompatibles con el las funciones del puesto, razón por la cual se ha consultado a RH sobre la posibilidad de una re asignación de puesto u otro proceso atinente.</t>
  </si>
  <si>
    <t>Unidad de Planificación</t>
  </si>
  <si>
    <t>No todas las comisiones están activas y realizan actividades</t>
  </si>
  <si>
    <t>Muy informal</t>
  </si>
  <si>
    <t xml:space="preserve">Informalmente </t>
  </si>
  <si>
    <t xml:space="preserve">No se </t>
  </si>
  <si>
    <t>Si, pero se me incluyen otras funciones que deben definirse y aclarase algunas que no son parte de las funciones de mi puesto</t>
  </si>
  <si>
    <t>mas o menos (algunas si otras no tanto)</t>
  </si>
  <si>
    <t>no se</t>
  </si>
  <si>
    <t>Manual de cargos no hay, pero sí se delimitan por persona asesora las tareas asignadas</t>
  </si>
  <si>
    <t>Aunque durante la pandemia se ha dificultado mucho</t>
  </si>
  <si>
    <t>Hay mucha molestia por lo permisible que ha sido el ausentismo por teletrabajo</t>
  </si>
  <si>
    <t>Cuando corresponde</t>
  </si>
  <si>
    <t>Las personas son muy capaces, pero no es producto del teletrabajo, más bien este ha entorpecido algunas acciones</t>
  </si>
  <si>
    <t>Unidad de Informática</t>
  </si>
  <si>
    <t>pero deben resaltarse más</t>
  </si>
  <si>
    <t>conozco pero falta mas información</t>
  </si>
  <si>
    <t>eso espero !!</t>
  </si>
  <si>
    <t xml:space="preserve">Por parte del Departamento Financiero si, pero por parte de RH no esta actualizado ni autorizado. </t>
  </si>
  <si>
    <t xml:space="preserve">En el caso de los puestos de confianza, las funciones y responsabilidades pueden variar según las circunstancias y necesidades del jerarca. </t>
  </si>
  <si>
    <t>Las instrucciones han sido de manera verbal</t>
  </si>
  <si>
    <t>En algunas ocasiones debo consultar a personas externas para poder realizar labores propias ya que no tengo conocimiento pleno de como hacerlas.</t>
  </si>
  <si>
    <t xml:space="preserve">No obstante, actualmente se encuentra en proceso de mejora, entre el Departamento Legal y la UPI </t>
  </si>
  <si>
    <t>Es difícil saber por cuanto no se producen  nuevos puestos o cambios</t>
  </si>
  <si>
    <t>lasa labores referidas al puesto</t>
  </si>
  <si>
    <t xml:space="preserve">solo en contados casos por lo excepcional que puede tener </t>
  </si>
  <si>
    <t>Cuando se dirigen a esta unidad</t>
  </si>
  <si>
    <t xml:space="preserve">Si contribuye pero las herramientas tecnológicas deben mejorarse Ya que causan insertidumbre </t>
  </si>
  <si>
    <t>No se no lo conozco</t>
  </si>
  <si>
    <t>Pero no dan la eficiencia que se requiere faltan otra herramientas</t>
  </si>
  <si>
    <t>Es una pregunta mas enfocada a ellos</t>
  </si>
  <si>
    <t xml:space="preserve">Si son dirigidas a la oficina </t>
  </si>
  <si>
    <t xml:space="preserve">no tengo todo el conocimiento del tema </t>
  </si>
  <si>
    <t xml:space="preserve">Las he observado en la Misión y Visión y la Información de la Pagina del Ministerio </t>
  </si>
  <si>
    <t>Lo he visto en la página, no ha habido una comunicación directa a cada Oficina, pero conozco la información por ese otro medio</t>
  </si>
  <si>
    <t>La compañera María Ugalde nos hizo llegar el Código de Ética</t>
  </si>
  <si>
    <t>Es parte fundamental de nuestras funciones</t>
  </si>
  <si>
    <t>excelente la información que se da a través del chat de gobernación</t>
  </si>
  <si>
    <t>Es parte fundamental y de aplicación en nuestra área de trabajo</t>
  </si>
  <si>
    <t>he escuchado que debe existir, pero no tengo el mío y no he recibido capacitación alguna para realizarlo</t>
  </si>
  <si>
    <t>se nos hizo llegar por medio del correo y de la Jefatura el Reglamento de Normas y Políticas de Informática del Ministerio de Gobernación y Policía Nº39883-MGP, el cual he estado observando y toda otra indicación que se ha dado por parte de la Unidad de Infórmatica</t>
  </si>
  <si>
    <t>En realidad ha sido excelente la colaboración que he recibido por parte de los compañeros y la Jefatura de la Unidad de Informática</t>
  </si>
  <si>
    <t>No, en realidad no tengo ningún procedimiento para el respaldo de mis tareas, la Jefatura me indicó sobre como hacerlo en la nube, sin embargo no es comprensible para mi persona y no he recibido capacitación alguna para poder realizar está tarea tan importante, con todo respeto, solicito la capacitación y la colaboración necesaria para poder realizar esta gestión de la manera más eficiente y eficaz posible</t>
  </si>
  <si>
    <t>Claro por supuesto no conozco si las aplica todas, conozco las más básicas, sin embargo me siento segura de su trabajo</t>
  </si>
  <si>
    <t>En realidad me parece que a nivel Institucional, la información es clara y está a disposición en la página del Ministerio</t>
  </si>
  <si>
    <t>Por supuesto en realidad no es una opción, es requerido y necesario</t>
  </si>
  <si>
    <t>Claro y ahora es más activa la participación de todos</t>
  </si>
  <si>
    <t>Podemos ver de continuo la información en el chat de gobernación</t>
  </si>
  <si>
    <t>cada una conoce sus funciones que debe desempeñar, los tiempos en que se deben cumplir por lo que la supervisión de la jefatura es mínima</t>
  </si>
  <si>
    <t>de manera parcial</t>
  </si>
  <si>
    <t>Parcialmente</t>
  </si>
  <si>
    <t>se están elaborando el manual de cargos de la institución y el avance es con de un 50%</t>
  </si>
  <si>
    <t>a nivel interno el manual de inducción</t>
  </si>
  <si>
    <t>no estoy segura de esa información</t>
  </si>
  <si>
    <t xml:space="preserve">Desde hace mas de dos años las plazas estan congeladas por ende no han entrado funcionarios nuevos, a excepción de una compañera que entro por traslado, pero la persona trasladada tuvo inducción virtual
</t>
  </si>
  <si>
    <t>Aunque no hay mantenimiento preventivo, al menos la unidad de Informatica atiende las solicitudes como un apaga incendios</t>
  </si>
  <si>
    <t>Desconozco si a nivel institucional exista alguna directriz para suministrar información, al menos a nivel del departamento si los tenemos</t>
  </si>
  <si>
    <t>A veces considero que se satura el correo o el Skype con información de sensibilización especialmente de tema de genero y población diversa</t>
  </si>
  <si>
    <t>A01: ¿Se realiza, en su unidad, por parte de las jefaturas o alguien designado,  una inducción al puesto a los nuevos funcionarios?</t>
  </si>
  <si>
    <t>AC02: ¿Conoce usted cuáles son las competencias sustanciales del MGP?</t>
  </si>
  <si>
    <t>A03: ¿Se le ha comunicado acerca de las competencias sustanciales que desarrolla cada dependencia de la institución?</t>
  </si>
  <si>
    <t>A04: ¿Se establece en su institución un plan de capacitación para fortalecer las labores del personal?</t>
  </si>
  <si>
    <t>AC05: ¿Se le han definido, por parte de su jefatura o persona delegada, cuáles son las funciones que debe desempeñar de acuerdo con su puesto?</t>
  </si>
  <si>
    <t>A06: ¿Se realizan en su unidad acciones o actividades para promover el trabajo en equipo?</t>
  </si>
  <si>
    <t>A07: ¿Considera usted que el ambiente laboral de su unidad le permite realizar adecuadamente su trabajo?</t>
  </si>
  <si>
    <t>A08: ¿Conoce usted el código de ética y valores  institucionales?</t>
  </si>
  <si>
    <t>A09: ¿Conoce cuáles comportamientos se consideran inaceptables, de acuerdo con el marco institucional en materia ética?</t>
  </si>
  <si>
    <t>A10: ¿En su unidad, se ejecutan acciones que promuevan, apoyen y muestren compromiso con el control interno?</t>
  </si>
  <si>
    <t>A11: ¿En su unidad existen mecanismos de supervisión de las actividades y tareas en las cuales usted se desempeña?</t>
  </si>
  <si>
    <t>R01: ¿En su unidad, participa usted en la formulación del Plan Anual Operativo (PAO)?</t>
  </si>
  <si>
    <t>R02: ¿En su unidad, participa usted en la formulación del Sistema Específico de Valoración del Riesgo Institucional (SEVRI)?</t>
  </si>
  <si>
    <t>R03: ¿En su unidad, se consideran los riesgos identificados en el SEVRI para llevar a cabo las acciones correctivas?</t>
  </si>
  <si>
    <t>RAC04: ¿En su unidad, se estan acatando las medidas sanitarias dadas por la administración, para atender al público interNoy externo?</t>
  </si>
  <si>
    <t>C01: ¿En la unidad, se le informa sobre los lineamientos o directrices  acerca de controles institucionales, establecidos en la institución?</t>
  </si>
  <si>
    <t>C02: ¿En su unidad, se aplican los controles para la asignación y el uso de activos?</t>
  </si>
  <si>
    <t>C03: ¿Conoce usted, las acciones implementadas por las comisiones institucionales:  Género, Valores, Discapacidad, Ambiente, LGBTIQ+?</t>
  </si>
  <si>
    <t>C04: ¿En su unidad se atienden las recomendaciones emitidas por la Auditoría Interna, Ministerio de Hacienda y la Contraloría General de la República?</t>
  </si>
  <si>
    <t>C05: ¿En su unidad, se articulan los criterios de la evaluación de desempeño con el Plan Anual Operativo (PAO), u otra herramienta que se utilice para establecer o definir las actividades o tareas...</t>
  </si>
  <si>
    <t>C06: ¿En su unidad, el teletrabajo contribuye al el cumplimiento de las metas y objetivos establecidos en el Plan Anual Operativo (PAO), o la herramienta que se utilice para establecer o definir l...</t>
  </si>
  <si>
    <t>CAC07: ¿Conoce usted si su jefatura inmediata supervisa y revisa las labores presenciales o teletrabajables?</t>
  </si>
  <si>
    <t>C08: ¿Conoce usted si existe un manual de cargo que le permita conocer cuáles son las funciones y responsabilidades de su puesto?</t>
  </si>
  <si>
    <t>C09: ¿En su unidad, participa usted en el diseño y actualización de los procedimientos?</t>
  </si>
  <si>
    <t>I01: ¿En su unidad, utilizan sistemas informáticos o herramientas tecnológicas para el desempeño de sus funciones?</t>
  </si>
  <si>
    <t>I02: ¿En su unidad, aplica usted la normativa, directrices, políticas y otras que se han establecido para el uso de las Tecnologías de Información?</t>
  </si>
  <si>
    <t>I03: ¿En su unidad, son atendidos  los problemas de mantenimiento o soporte técnico de los equipos asignados?</t>
  </si>
  <si>
    <t>I04: ¿En su unidad, existen procedimientos para respaldar la información para la operación de sus funciones?</t>
  </si>
  <si>
    <t>IAC05: ¿Conoce si la Unidad de Informática, aplica las medidas de seguridad y protección para que la información de la institución Noeste en riesgo?</t>
  </si>
  <si>
    <t>S01: ¿La información que genera su unidad para las personas usuarias es oportuna y correcta?</t>
  </si>
  <si>
    <t>S02: ¿Se ha establecido por escrito, en su institución, los requisitos para suministrar información a las personas usuarias (internos o externos)?</t>
  </si>
  <si>
    <t>S03: ¿En su unidad, se aplican prácticas del comportamiento ético?</t>
  </si>
  <si>
    <t>S04: ¿En su unidad, la herramienta de la Autoevaluación de Control InterNo(CSI) permite identificar debilidades o amenazas para el fortalecimiento de la gestión institucional?</t>
  </si>
  <si>
    <t>S05: ¿En su unidad, se le brinda seguimiento a las recomendaciones emitidas por los órganos reguladores y de control: Auditoría, Ministerio de Hacienda, la Contraloría General de la República o cu...</t>
  </si>
  <si>
    <t>S06: ¿En su unidad, se aplican herramientas que establece la Unidad de Planificación para el control y seguimiento, para detectar un posible incumplimiento de las metas?</t>
  </si>
  <si>
    <t>S07: ¿En su unidad,  se le brinda seguimiento a los informes del Plan Anual Operativo (PAO), Sistema de Control InterNo(CSI) y el Sistema Específico de Valoración de Riesgo (SEVRI)?</t>
  </si>
  <si>
    <t>S AC 08: ¿En su institución, se promueven actividades de sensibilización en temas de género, discapacidad, población diversa, valores y ambiente?</t>
  </si>
  <si>
    <t>Sí</t>
  </si>
  <si>
    <t>No</t>
  </si>
  <si>
    <t>No Aplica</t>
  </si>
  <si>
    <t>Respuestas</t>
  </si>
  <si>
    <t>RAC04: ¿En su unidad, se estan acatando las medidas sanitarias dadas por la administración, para atender al público interno y externo?</t>
  </si>
  <si>
    <t>IAC05: ¿Conoce si la Unidad de Informática, aplica las medidas de seguridad y protección para que la información de la institución no este en riesgo?</t>
  </si>
  <si>
    <t>S04: ¿En su unidad, la herramienta de la Autoevaluación de Control Interno (CSI) permite identificar debilidades o amenazas para el fortalecimiento de la gestión institucional?</t>
  </si>
  <si>
    <t>S07: ¿En su unidad,  se le brinda seguimiento a los informes del Plan Anual Operativo (PAO), Sistema de Control Interno (CSI) y el Sistema Específico de Valoración de Riesgo (SEVRI)?</t>
  </si>
  <si>
    <t xml:space="preserve">Total </t>
  </si>
  <si>
    <t>Externo</t>
  </si>
  <si>
    <t>A01</t>
  </si>
  <si>
    <t>A03</t>
  </si>
  <si>
    <t>Interno</t>
  </si>
  <si>
    <t>A04</t>
  </si>
  <si>
    <t>Interno y Externo</t>
  </si>
  <si>
    <t>A06</t>
  </si>
  <si>
    <t>A07</t>
  </si>
  <si>
    <t>A08</t>
  </si>
  <si>
    <t xml:space="preserve">A09 </t>
  </si>
  <si>
    <t xml:space="preserve">A10 </t>
  </si>
  <si>
    <t>A11</t>
  </si>
  <si>
    <t>R01</t>
  </si>
  <si>
    <t>R02</t>
  </si>
  <si>
    <t>R03</t>
  </si>
  <si>
    <t>C01</t>
  </si>
  <si>
    <t>C02</t>
  </si>
  <si>
    <t>C03</t>
  </si>
  <si>
    <t>C04</t>
  </si>
  <si>
    <t>C05</t>
  </si>
  <si>
    <t>C06</t>
  </si>
  <si>
    <t>C08</t>
  </si>
  <si>
    <t>I01</t>
  </si>
  <si>
    <t>I02</t>
  </si>
  <si>
    <t>I03</t>
  </si>
  <si>
    <t>I04</t>
  </si>
  <si>
    <t>I05</t>
  </si>
  <si>
    <t>S01</t>
  </si>
  <si>
    <t>S02</t>
  </si>
  <si>
    <t>S03</t>
  </si>
  <si>
    <t>S04</t>
  </si>
  <si>
    <t>S05</t>
  </si>
  <si>
    <t>S06</t>
  </si>
  <si>
    <t>S07</t>
  </si>
  <si>
    <t>Unidad</t>
  </si>
  <si>
    <t>Todas</t>
  </si>
  <si>
    <t>Cantidad de Funcionarios</t>
  </si>
  <si>
    <t>Seguimiento</t>
  </si>
  <si>
    <t>Componente</t>
  </si>
  <si>
    <t>Preguntas (Debilidades)</t>
  </si>
  <si>
    <t>Porcentaje</t>
  </si>
  <si>
    <t>TOTALES DE CRITERIOS CUMPLIDOS Y NO CUMPLIDOS</t>
  </si>
  <si>
    <t>Cuadro Modelo de Madurez</t>
  </si>
  <si>
    <t>A CONTINUACIÓN SE PRESENTA EL RESULTADO DE LA AUTOEVALUACIÓN, ESTE ES UN RESULTADO AUTOMÁTICO, FAVOR NO ALTERAR LAS FORMULAS, GRACIAS.</t>
  </si>
  <si>
    <t>CALIFICACIÓN</t>
  </si>
  <si>
    <t>TOTALES</t>
  </si>
  <si>
    <t>Calificación (según respuesta Satisfactorio, Poco satisfactoriol, No satisfactorio, No sabe, no responde)</t>
  </si>
  <si>
    <t>Totales de criterios</t>
  </si>
  <si>
    <t>Cantidad de respuestas por la calificación (calificación por el total del criterio)</t>
  </si>
  <si>
    <t>Prorrateo para la determinación de la "calificación" del Control Interno evaluado por el área responsable. (Cantidad de respuesta SI,PARCIAL Y NO/Conteo * valor máximo (3)  *100</t>
  </si>
  <si>
    <t xml:space="preserve">Calificación Final </t>
  </si>
  <si>
    <t>Observaciones:</t>
  </si>
  <si>
    <t xml:space="preserve">* INCLUIR LOS RESULTADOS ANTERIORES EN EL INFORME </t>
  </si>
  <si>
    <t>Experto</t>
  </si>
  <si>
    <t>Competente</t>
  </si>
  <si>
    <t>Novato</t>
  </si>
  <si>
    <t>Incipiente</t>
  </si>
  <si>
    <t>(*)Cabe destacar que la calificación se hace con el propósito de establecer parámetros a análisis y no de aceptabilidad por lo que cada responsable está en la obligación de tomar las medidas de control para alcanzar la máxima calificación. Lo óptimo y de acuerdo con autoevaluaciones precedentes es de esperar que el nivel supere el 91%</t>
  </si>
  <si>
    <t>TOTAL POR COMPONENTE</t>
  </si>
  <si>
    <t>ESTADO DE CUMPLIMIENTO</t>
  </si>
  <si>
    <t xml:space="preserve">a) Ambiente de control </t>
  </si>
  <si>
    <t>b) Valoración de riesgo</t>
  </si>
  <si>
    <t>c) Actividades de control</t>
  </si>
  <si>
    <t>d) Sistemas de información</t>
  </si>
  <si>
    <t>e) Seguimiento</t>
  </si>
  <si>
    <t>A01 ¿Cómo valora usted el plan institucional de capacitación e implementación  de valores éticos?</t>
  </si>
  <si>
    <t>A02 ¿Cómo califica usted el ambiente laboral y las relaciones humanas en su institución?</t>
  </si>
  <si>
    <t>A03 ¿Cómo evalúa usted que la información que se publica por los distintos medios institucionales, relacionadas con el código de ética y valores  contribuyen a mejorar  su ambiente laboral?</t>
  </si>
  <si>
    <t>A04 ¿Cómo evalúa usted los controles utilizados por su unidad, para asegurar comportamiento ético, orientados a prevenir, detectar y sancionar situaciones como por ejemplo: pago indebido de retri...</t>
  </si>
  <si>
    <t>A05 ¿Cómo evalúa usted el apoyo de los Jerarcas y las Jefaturas inmediatas en la divulgación de las medidas de control interno establecidas, así como el respaldo para implementarlas?</t>
  </si>
  <si>
    <t>A06 ¿Cómo evalúa usted que la estrategia de teletrabajo contribuye al fortalecimiento de la gestión por  resultados?</t>
  </si>
  <si>
    <t>R01 ¿Cómo evalúa usted su participación  en la formulación del Plan Anual Operativo (PAO)  de  su unidad?</t>
  </si>
  <si>
    <t>R02 ¿Cómo valora usted el nivel de importancia que le otorga su unidad  a la gestión del Sistema Específico de Valoración del Riesgo Institucional (SEVRI) en el Plan Anual Operativo (PAO)?</t>
  </si>
  <si>
    <t>R03 ¿Cómo califica usted el seguimiento de los riesgos identificados en la herramienta SEVRI de  los procesos que se trabajan en su unidad?</t>
  </si>
  <si>
    <t>R04 ¿Como evalúa usted la gestión de recursos (económicos, materiales, suministros, humanos, tecnológicos, etc.)  requeridos para el cumplimiento de metas?</t>
  </si>
  <si>
    <t>C01 ¿Considera usted que los lineamientos, políticas , directrices e instrucciones sobre controles institucionales, son informados de la manera adecuada?</t>
  </si>
  <si>
    <t>C02 ¿Cómo considera usted el nivel de control, en cuanto al uso, registro y custodia de los activos en su unidad?</t>
  </si>
  <si>
    <t>C03 ¿Cómo califica usted los resultados obtenidos con la implementación de las medidas ambientales de la institución?</t>
  </si>
  <si>
    <t>C04 ¿Cómo considera usted que su unidad atiende las recomendaciones o disposiciones emitidas por los órganos de control interno para el mejoramiento de la gestión institucional?</t>
  </si>
  <si>
    <t>C05 ¿Cómo considera usted la articulación de los criterios de la evaluación de desempeño con los instrumentos programáticos Plan Anual Operativo (PAO) y el Plan Estratégico Institucional (PEI)?</t>
  </si>
  <si>
    <t>C06 ¿Cómo  es su participación en el diseño, seguimiento y actualización de los procedimientos de su unidad relacionados a su cargo?</t>
  </si>
  <si>
    <t>C A ¿Como califica usted las medidas institucionales aplicables a la población con discapacidad?</t>
  </si>
  <si>
    <t>C08 ¿Como califica usted la participación en la elaboración de su manual de cargo institucional?</t>
  </si>
  <si>
    <t>C09 ¿Como califica usted las medidas institucionales aplicables a la población LGTBIQ+?</t>
  </si>
  <si>
    <t>I01 ¿Cómo califica usted, la normativa y políticas de uso y administración de las tecnologías de información (TIC) ?</t>
  </si>
  <si>
    <t>I02 ¿Cómo califica usted,  para el desempeño de sus funciones, el nivel de aprovechamiento de los sistemas informáticos utilizados en su unidad?</t>
  </si>
  <si>
    <t>I03 ¿Cómo califica usted, la coordinación con la Unidad de Informática (UI)  sobre el mantenimiento del equipo y/o sistemas informáticos asignados?</t>
  </si>
  <si>
    <t>I04 ¿Cómo valora usted los controles utilizados para monitorear las actividades pendientes, en proceso y terminadas por cada funcionario (a)?</t>
  </si>
  <si>
    <t>I05 ¿Cómo califica usted la plataforma institucional para custodiar, resguardar y brindar seguridad a la documentación que está bajo su responsabilidad?</t>
  </si>
  <si>
    <t>I AC 06 ¿En qué medida el desarrollo de actividades virtuales, han contribuido a mejorar la comunicación y coordinación en su unidad a nivel institucional e interinstitucional?</t>
  </si>
  <si>
    <t>I AC 07 ¿Cómo valora las medidas de seguridad y protección que la Unidad de Informática aplica a su información para que no sea susceptible de ser hackeada?</t>
  </si>
  <si>
    <t>S01 ¿Cómo evalúa usted  la atención que se le brinda a los usuarios internos y externos por parte de su unidad, cuando éstos solicitan información: vía Facebook, vía telefónica, correo electrónic...</t>
  </si>
  <si>
    <t>S02 ¿Cómo evalúa la aplicación de las obligaciones y responsabilidades que se establecen en el Código de Ética?</t>
  </si>
  <si>
    <t>S03 ¿Cómo evalúa la implementación de las prácticas ambientales en la institución? Por ejmplo: uso racional de los recursos, agua, papel, energía, separación de residuos.</t>
  </si>
  <si>
    <t>S04 ¿Cómo evalúa usted el aporte de la Autoevaluación de Control Interno para identificar debilidades o amenazas para el fortalecimiento de la gestión institucional?</t>
  </si>
  <si>
    <t>S05 ¿Cómo evalúa usted el seguimiento a las  recomendaciones o disposiciones emitidas por los órganos de control interno?</t>
  </si>
  <si>
    <t>S06 ¿Cómo evalúa usted los instrumentos de gestión que se han implementado para detectar el posible incumplimiento de las metas?</t>
  </si>
  <si>
    <t>S07 ¿Cómo califica usted la comunicación de los resultados del seguimiento del Plan Anual Operativo (PAO), Autoevaluación de Control Interno (SCI) y Sistema Específico de Valoración de Riesgo (SE...</t>
  </si>
  <si>
    <t>S AC 08 ¿Cómo evalua usted los indicadores de seguimiento de metas y objetivos institucionales del Plan Estratégico Institucional (PEI)?</t>
  </si>
  <si>
    <t>S AC 09 ¿Cómo evalúa usted las campañas de sensibilización para atención y prevención por parte de la Comisión Institucional de Igualdad y Équidad de Género?</t>
  </si>
  <si>
    <t>S AC 10 S AC 10: ¿Cómo evalúa usted las campañas de sensibilización para atención y prevención por parte de la Comisión de Ética y Valores?</t>
  </si>
  <si>
    <t>S AC 11 ¿Cómo evalúa usted las campañas de sensibilización para atención y prevención por parte de la Comisión de Gestión Ambiental Institucional?</t>
  </si>
  <si>
    <t>S AC 12 ¿Cómo evalúa usted las campañas de sensibilización para atención y prevención por parte de la Comisión Interinstitucional de Discapacidad y Accesibilidad?</t>
  </si>
  <si>
    <t>S AC 13 ¿Cómo evalúa usted las campañas de sensibilización para atención y prevención por parte de la Comisión LGTBIQ+?</t>
  </si>
  <si>
    <t>Comisión de Valores es escasa la información</t>
  </si>
  <si>
    <t>Satisfactorio</t>
  </si>
  <si>
    <t>Pendiente por el tipo de cargo</t>
  </si>
  <si>
    <t>Podría mejorar con la implementación de sistema gratuitos</t>
  </si>
  <si>
    <t>Podría mejorar con la implementación de estrategias de eficiencia</t>
  </si>
  <si>
    <t>Recomendable implementación de estrategias de eficiencia</t>
  </si>
  <si>
    <t>Puede mejorar  en el tanto se actualice el código de ética y se dé a conocer de manera permanente.</t>
  </si>
  <si>
    <t>Escasa información</t>
  </si>
  <si>
    <t>Contamos con un ascensor en malas condiciones, que impide el ingreso de personas en sillas de ruedas o dificultad para desplazarse por las gradas, a la segunda planta.</t>
  </si>
  <si>
    <t>No se cuenta con el equipo adecuado.</t>
  </si>
  <si>
    <t xml:space="preserve">Dejo claro que no es por el equipo humano, sino los limitaciones que ellos enfrentan para cumplir a cabalidad.
</t>
  </si>
  <si>
    <t>Poco Satisfactorio</t>
  </si>
  <si>
    <t>Si bien la implementación de estas prácticas conlleva un largo proceso y cambio cultural, se han hecho grandes esfuerzos y se notan avances</t>
  </si>
  <si>
    <t>No conozco actividades relativas al plan institucional.</t>
  </si>
  <si>
    <t>Se pueden organizar actividades para el mejoramiento del clima organizacional.</t>
  </si>
  <si>
    <t>Ha venido a demostrar que la administración pública si puede trabajar por objetivos.</t>
  </si>
  <si>
    <t>Se trabaja en la mejora de la herramientas para formular</t>
  </si>
  <si>
    <t>No tengo conocimento del seguimiento que se le da a los riesgos identificados.</t>
  </si>
  <si>
    <t>No sé cuenta con grandes presupuesto para llevar a satisfacer las diferentes necesidades.</t>
  </si>
  <si>
    <t>A pesar de contar con Plan de Acción actualizado para la gestión ambiental, en la práctica se debe de trabajar en la sensibilización de los colaboradores para que apliquen lo requerido, es decir se repliquen los aprendizajes en la práctica</t>
  </si>
  <si>
    <t>No tengo conocimiento si el ascensor funciona correctamente.</t>
  </si>
  <si>
    <t>No aplica para los puestos de confianza</t>
  </si>
  <si>
    <t>A pesar de los limitados recursos con que se cuenta, los mismo han sido de provecho para el desempeño de mis funciones.</t>
  </si>
  <si>
    <t xml:space="preserve">Se puede impulsar el trabajo en equipo </t>
  </si>
  <si>
    <t>Se cuenta con VPN y antivirus</t>
  </si>
  <si>
    <t>No tengo conocimiento</t>
  </si>
  <si>
    <t xml:space="preserve">No tengo conocimiento de dichas obligaciones y responsabilidades </t>
  </si>
  <si>
    <t>Desconozco el Plan</t>
  </si>
  <si>
    <t>Considero que la Comisión de Valores hace uso de los canales con los que cuenta la institución para visibilizar los valores institucionales.</t>
  </si>
  <si>
    <t>Se utilizan los canales con los  que cuenta la institución pero es difícil medir el impacto. Las comunicaciones se realizan de forma sistemática. Lo difícil es saber si hay captación de los funcionarios o funcionarias. Sería interesante que cada Unidad realizará un sondeo después de emitida la comunicación para medir la comprensión de los temas.</t>
  </si>
  <si>
    <t>No Satisfactorio</t>
  </si>
  <si>
    <t xml:space="preserve">La gente es muy chismosa </t>
  </si>
  <si>
    <t xml:space="preserve">Han disminuido recursos como por ejemplo giras </t>
  </si>
  <si>
    <t xml:space="preserve">Falta más </t>
  </si>
  <si>
    <t xml:space="preserve">Tengo poca participación </t>
  </si>
  <si>
    <t xml:space="preserve">Casi no los utilizo </t>
  </si>
  <si>
    <t xml:space="preserve">Falta más seguimiento </t>
  </si>
  <si>
    <t xml:space="preserve">Falta mejorar atención </t>
  </si>
  <si>
    <t>no participo</t>
  </si>
  <si>
    <t xml:space="preserve">desconozco el tema no participo </t>
  </si>
  <si>
    <t>no esta protegida</t>
  </si>
  <si>
    <t>desconozco el tema</t>
  </si>
  <si>
    <t>Dirección Administrativa</t>
  </si>
  <si>
    <t>Me parece que  en muchas ocasiones no se toma en cuenta a todos los funcionarios , por ejemplo los choferes no se les incluye , son direccionados a personal de oficina , me parece  que se debe involucrar todo el personal</t>
  </si>
  <si>
    <t>Mayor divulgación</t>
  </si>
  <si>
    <t>Es la primera vez que soy tomado en cuanta .</t>
  </si>
  <si>
    <t>Por el momento mis requerimientos para operar más eficientemente no son atendidos en su totalidad</t>
  </si>
  <si>
    <t>Tengo poco tiempo de asumir este dep; por el momento , he recibido el apoyo de mi jefatura en "casi" todos los aspectos .</t>
  </si>
  <si>
    <t>Me llama la atención porqué existe un elevador y  no se utiliza</t>
  </si>
  <si>
    <t>Ignoro si hay seguimiento</t>
  </si>
  <si>
    <t xml:space="preserve">No hay un plan institucional de capacitación, por falta de recurso económico. </t>
  </si>
  <si>
    <t xml:space="preserve">Hay que trabajar en el clima organizacional </t>
  </si>
  <si>
    <t xml:space="preserve">Muy buena comunicación en el Skype </t>
  </si>
  <si>
    <t xml:space="preserve">La proveeduría necesita un profesional 1 para el control y seguimiento de activos </t>
  </si>
  <si>
    <t>Se implementará hasta el 2022</t>
  </si>
  <si>
    <t xml:space="preserve">Recursos Humanos no ha logrado concretar el Manual de Cargos por falta de Recurso Humano. </t>
  </si>
  <si>
    <t xml:space="preserve">Lo ideal sería contar con un Software de monitoreo </t>
  </si>
  <si>
    <t xml:space="preserve">Es bueno pero, se puede mejorar. </t>
  </si>
  <si>
    <t xml:space="preserve">Deben mejorar en sus acciones </t>
  </si>
  <si>
    <t>Financiero</t>
  </si>
  <si>
    <t>el ambiente laboral ha mejorado significativamente en esta administración</t>
  </si>
  <si>
    <t>Considero que estos controles tambien son parte importante de la oficina de Recursos Humanos ya que ahi tambien se manejan dineros del estado al pagar planillas</t>
  </si>
  <si>
    <t>Considero que con la implementación del teletrabajo ha demostrado ser una herramienta indispensable y que con la misma se cumplen todos los objetivos de la oficina sin que haya menoscabo de la funcionalidad del Departamento en el cual laboro</t>
  </si>
  <si>
    <t>Siempre se participa en grupo de la formulación del PAO de Financiero</t>
  </si>
  <si>
    <t xml:space="preserve">Desde el area Financiera la importancia que se la otorga a la gestión del SEVRI, es alta por la funcion del departamento
</t>
  </si>
  <si>
    <t xml:space="preserve">El seguimiento de los riesgos identificados nos ayuda a hacer mejoras en cada uno de los procesos en los que se detectan riesgos y en forma general para el buen funcionamiento del Departamento
</t>
  </si>
  <si>
    <t>La gestión de los diferentes recursos en el Departamento ha sido una lucha constante por la cantidad de funciones del departamento y el poco personal que se ha visto afectado por la carga de trabajo.</t>
  </si>
  <si>
    <t xml:space="preserve">Muchas veces los lineamientos, políticas o directrices llegan a destiempo, o cuando la situación o evento ha sucedido y en ocasiones pareciera que son el producto de lo mismo, y no una situación bien planificada
</t>
  </si>
  <si>
    <t>A veces considero que son excesivos, si bien es cierto que se debe tener un adecuado control en cuanto el uso y registro de los activos, muchas veces el tener que estar reportando la misma matriz cada mes o cada 15 diás me parece que es un exceso por las multiples funciones que se tienen en el departamento</t>
  </si>
  <si>
    <t>Excelente, la Comisión de Gestión Ambiental Institucional ha trabajado bien</t>
  </si>
  <si>
    <t>En Financiero somos fieles cumplidores de las recomendaciones o disposiciones emitidas por Control Interno como los entes rectors del quehacer financiero, acatando dichas disposiciones tanto a lo interno como a lo externo de la Institución.</t>
  </si>
  <si>
    <t xml:space="preserve">A veces considero que son excesivas, si bien es una parte de la población que se respeta, los demás también tenemos derechos </t>
  </si>
  <si>
    <t xml:space="preserve">Ineludiblemente son necesarias para el desempeño de mis funciones y del departamento en su totalidad
</t>
  </si>
  <si>
    <t>Considero que debe de haber mayor coordinación y comunicación por parte de esa unidad</t>
  </si>
  <si>
    <t>Se desconocen los controles</t>
  </si>
  <si>
    <t>Cual plataforma?</t>
  </si>
  <si>
    <t>Desconozco cuales son las medidas de seguridad y protección que maneja la Unidad de Informatica</t>
  </si>
  <si>
    <t>Siempre se trata de dar respuesta en tiempo y en forma a las solicitudes de los usuarios tanto internos como externos, y cuando hay disconformidad se revisa y atiende de forma que se le pueda brindar una solución lo mas pronto posible, y en caso de la disconformidad no sea con el departamento se le trata de guiar para que dirijan las inconformidades al departamento correspondiente.</t>
  </si>
  <si>
    <t>Las obligaciones y responsabilidades dadas en el Código de Etica son normas de acatamiento obligatorio de todo funcionario publico, con el fin de realizar sus funciones sin el menoscabo de la hacienda publica así como de los usuarios de nuestros servicios</t>
  </si>
  <si>
    <t>Con la digitalización de la mayoria de los procesos estas practicas ambientales y el uso racional de los recursos ha mejorado sustancialmente</t>
  </si>
  <si>
    <t xml:space="preserve">Esto nos ayuda a una mejora continua, tanto para el departamento como para el Ministerio en general
</t>
  </si>
  <si>
    <t>Ineludiblemente son de acatamiento obligatorio y por ende sirven para la mejora continua del quehacer del departamento</t>
  </si>
  <si>
    <t>Excelente</t>
  </si>
  <si>
    <t>Falta mas sensibilización y campañas</t>
  </si>
  <si>
    <t>La capacitación se ha propiciado desde la CIVE, con las pocas opciones que se cuentan, lo cual es de suma importancia una vinculación directa de los jerarcas para que se realice a toda la institución!</t>
  </si>
  <si>
    <t>Al respecto no ha existió esa divulgación por parte de la Administración!</t>
  </si>
  <si>
    <t>Tengo el conocimiento, que existen población con discapacidad, pero  las medidas institucionales las desconozco</t>
  </si>
  <si>
    <t>El mantenimiento no es constante, en cuanto a los sistemas informáticos son un poco desactualizados</t>
  </si>
  <si>
    <t>Son equipos absoletos, y poco mantenimiento!</t>
  </si>
  <si>
    <t>La comunicación es más fluida y los tiempos de envió de la información se volvieron más ágiles al ser de formar digital</t>
  </si>
  <si>
    <t>La CIAD no es visible y no se conoce el trabajo que realizan</t>
  </si>
  <si>
    <t>Mayormente es complicado coordinar urgencias con los encargados de TI.</t>
  </si>
  <si>
    <t>La comunicación directa (mensajería instantánea) ha sido una de las mayores ventajas en el lapso teletrabajado</t>
  </si>
  <si>
    <t xml:space="preserve">A nivel de Departamento satisfactorio, a nivel de Programa no satisfactorio. </t>
  </si>
  <si>
    <t>Igual a nivel de departamento el seguimiento de los riegos se da, pero a nivel de despacho no hay soluciones ante esos riegos comunicados.</t>
  </si>
  <si>
    <t>No conozco las medidas de seguridad</t>
  </si>
  <si>
    <t xml:space="preserve">Cabe indicar que, si bien es cierto el Ministerio ha hecho esfuerzos a la hora de adquirir un nuevo edificio que cumple con la Ley 7600 siento que la Comisión se encuentra ausente actualmente. </t>
  </si>
  <si>
    <t xml:space="preserve">Debido a que sé que existe la herramientas, sin embargo no tengo conocimiento de como se ejecuta esta acción. </t>
  </si>
  <si>
    <t xml:space="preserve">No tengo conocimiento como se resguarda esta información. </t>
  </si>
  <si>
    <t xml:space="preserve">Pese a que hay una conciencia a nivel Institucional,  aún se presentan funcionarios que no se ajustan o no estan totalmente comprometidos con la política de practicas ambientales , lo que puede causar una afectación. Se requiere mas compromiso individual. </t>
  </si>
  <si>
    <t xml:space="preserve">Es una Comisión que a mi parecer se encuentra inactiva. </t>
  </si>
  <si>
    <t>el plan de capacitación es muy básico y limitado en la oferta, esto también afecta el desarrollo de actividades concerniente a la ética, la cual ante la falta de recursos y la poca disposición de facilitadores externos por tiempo  y agendas, se hace muy difícil cumplir y acceder a esta preparación</t>
  </si>
  <si>
    <t>ya que hay personas que solo están por sus intereses individuales y no generan aporte al desarrollo del Ministerio, lo cual se ve reflejado en la apatía, malestar y quejas que se exponen</t>
  </si>
  <si>
    <t xml:space="preserve">Las personas normalmente no lo ven, aunque se les envía por correo o por skype no le toman importancia </t>
  </si>
  <si>
    <t xml:space="preserve">Ya que siempre se revisa las acciones desarrolladas y se corrigen los errores presentes, aunque no existen mecanismos formales se trata que todo sea revisado por al menos dos personas </t>
  </si>
  <si>
    <t>Por la falta de presupuestos y recursos humanos, limitan el accionar de la unidad, ya que se llevan muchos procesos por pocas personas que podría afectar cumplir con los plazos o atender completamente todo lo que se debe hacer</t>
  </si>
  <si>
    <t>no se conocen los resultados obtenidos</t>
  </si>
  <si>
    <t>se establecen las acciones a realizar y el responsable de cada una</t>
  </si>
  <si>
    <t>No hay tiempo ni recurso humano para poder desarrollarlo como se debe</t>
  </si>
  <si>
    <t>no se cuenta con una persona que de el seguimiento respectivo como parte de sus actividades diarias, ya que todos en la unidad están saturados con las actividades del día a día</t>
  </si>
  <si>
    <t>existen carencias en todos los componentes mencionados</t>
  </si>
  <si>
    <t xml:space="preserve">no siempre se informan de forma correcta o no  son tan claros para su aplicación </t>
  </si>
  <si>
    <t>con las  limitaciones que existen se procura garantiza la custodia de los documentos y en ocasiones cuando se requiere se digitalizan como respaldo</t>
  </si>
  <si>
    <t>casi no existen y aunque uno sabe que no existe presupuesto para ello, es complicado hacer acciones más tangibles y visibles</t>
  </si>
  <si>
    <t>Se atienden las recomendaciones vinculantes conforme se presentan y se brinda la respuesta oportuna cunado hay claridad en lo que se pide</t>
  </si>
  <si>
    <t>no están orientados en un proceso de encadenamiento, ya que los mismos programas en ocasiones no están vinculados entre si</t>
  </si>
  <si>
    <t>hace falta mucho por definir, pero no se cuenta con los recursos (humanos y técnicos) para llevar a cabo esta actividad, además que son muchos los procesos que se atienden en la unidad</t>
  </si>
  <si>
    <t>Se tiene información y se trabaja en ello, no obstante hay jefaturas que no han remitido la información aun cuando desde finales del 2020 se les solicitó y se les mandaron recordatorios</t>
  </si>
  <si>
    <t xml:space="preserve"> No se conocen de forma oficial</t>
  </si>
  <si>
    <t>no se difunden constantemente</t>
  </si>
  <si>
    <t>no se cuenta con los equipos necesarios ni otros recursos auxiliares para poder llevarlo a cabo</t>
  </si>
  <si>
    <t>aun cuando no se cuenta con los recursos necesarios se hace lo posible para mantener las máquinas funcionando</t>
  </si>
  <si>
    <t xml:space="preserve">Se consulta a los colaboradores las accione pendientes para priorizar </t>
  </si>
  <si>
    <t>no se cuenta con un servidor propio para cumplir con el cometido</t>
  </si>
  <si>
    <t xml:space="preserve">se hace más difícil la coordinación y el flujo de  información, ya que hay momentos en que la respuesta a solicitudes se tarde más de dos días </t>
  </si>
  <si>
    <t>desconozco las protecciones que se tienen implementadas</t>
  </si>
  <si>
    <t>se trata de estar pendiente de las solicitudes de las personal un cuando no se tiene personal para atender todo al mismo tiempo</t>
  </si>
  <si>
    <t>la ética no es un factor que se pueda avaluar</t>
  </si>
  <si>
    <t>como herramienta se utiliza pero de nada sirve si no se cuenta con los medios para generar acciones de mejora</t>
  </si>
  <si>
    <t>muchas veces hacen recomendaciones que ni ellos saben explicar por falta de conocimiento técnico</t>
  </si>
  <si>
    <t>desconozco que existan</t>
  </si>
  <si>
    <t>aun cuando se levanta la información en conjunto, no hay tiempo para hacer el ejercicio de seguimientos ni personal directo encargo de esa actividad</t>
  </si>
  <si>
    <t>se ven contra pedidos realizados y gestiones hechas</t>
  </si>
  <si>
    <t>aunque se tratan de hacer esfuerzos no se cuenta con lo recursos mínimos para cumplir esa actividad</t>
  </si>
  <si>
    <t>Hay compañeros que les falta ser más compañeras y brindar más colaboración a los demás, y aprender a no mezclar trabajo con amistad</t>
  </si>
  <si>
    <t>como mencione el Código de ética esta desactualizado desde hace muchos años, se debería actualizar y hacer de conocimiento de la Institución.</t>
  </si>
  <si>
    <t>En los años que tengo de laborar en la OGEREH siempre se ha tratado de tener el cuidado de pagos individuos, siempre nos esforzamos por que se cumpla con lo establecido en las diferentes normativas, Reglamentos o circulares emitidos por Servicio Civil, Hacienda, entre otros.</t>
  </si>
  <si>
    <t>Me parece que no se le da seguimiento a este tema</t>
  </si>
  <si>
    <t>Se ha podido trabajar con mayor productividad porque hay más silencio para trabajar y existen menos distractores, además que mi trabajo lo he podido realizar como si estuviera en la Oficina, más bien he tenido que aprender nuevas tecnologías y en el caso de capacitación he visto mejores resultados porque al ser virtuales se puede invitar más personas incluso de otras Instituciones (no tengo limitantes de espacio o de trasladar funcionarios, haciendo que no haya vehículos disponibles y disminuyendo el gasto de gasolina)</t>
  </si>
  <si>
    <t>Si se nos comunica pero siento que falta darle más seguimiento para poder mejorar</t>
  </si>
  <si>
    <t>Sol hay presupuesto para lo más básico</t>
  </si>
  <si>
    <t>La oficina no cuenta con divisiones, el jefe de Recursos Humanos no tiene Oficina por lo que no hay discreción todas las conversaciones se escuchas, los muebles no tienen llave y cualquier persona puede ingresar al escritorio y tomar o ver documentación que es de índole privada.
Al no haber divisiones no hay discreción para conversar con los compañeros temas de salario, nombramientos, constancias salariales, entre otros temas porque todo se escucha de un compañero a otro.</t>
  </si>
  <si>
    <t>Se ha estado haciendo un excelente trabajo en el que se han vistos mejoras</t>
  </si>
  <si>
    <t>Algunos departamentos no presentan ni toman importancia a las matrices o documentos que se envían para poder trabajar en este tema</t>
  </si>
  <si>
    <t>Algunos compañeros no envían los documentos solicitados o los envían incompletos y esto provoca que se atrase el trámite para poder avanzar</t>
  </si>
  <si>
    <t>Algunas veces  cuando se solicita ayuda con los sistemas no saben como realizarlo y hace hace que se atrase el trabajo, no hay implementación por parte de la TIC para hacer formularios o crear páginas gratuitas en las que se puedan agilizar los tramites, no buscan convenios para tratar de buscar mejores equipos o sistemas para la Institución</t>
  </si>
  <si>
    <t>He podido realizar entrevistas virtuales y además en el tema de capacitaciones siento que he podido cumplir mas con el Plan Institucional de Capacitación</t>
  </si>
  <si>
    <t>De mí parte siempre trato de responder de manera inmediata y brindando la mejor atención posible</t>
  </si>
  <si>
    <t>Considero que las matrices son muy funcionales, pero hubo personas que solo tenían una actividad durante el día indicando que era baja y se le continuaba dando el beneficio</t>
  </si>
  <si>
    <t>No he visto por parte de esta Comisión que se realicen charlas, el año pasado envié una invitación de la C.C.S.S y tuve que cancelarla porque no tuve apoyo ni siquiera la misma Comisión brindó interés porque ninguno se inscribió.</t>
  </si>
  <si>
    <t>A pesar  de  llevar  los controles de seguimiento los  riesgos  identificados    mediante  la  herramienta  del  SEVRI, en algunas veces  no tiene valides ya  que   dependiendo del proceso  no  existe apoyo  por los Jerarcas  en ayudar  al    Depto. a  mejorarlo , ya que la mayoría es por falta de recursos (humanos-económicos), infraestructura, y tecnológicos.  La Administración le da importancia a otras áreas "sustantivas"  y  las áreas administrativas  no les son de importancia a pesar  de que somos áreas de tramite, tramites que  sin ellos las demás áreas no funcionarían.</t>
  </si>
  <si>
    <t>ver  respuesta   pregunta  21</t>
  </si>
  <si>
    <t>Satisfactorio por que cada una tenemos que llevar control del equipo que usamos, ya que la secretaria no lo lleva</t>
  </si>
  <si>
    <t>Si son  ambientales (Comisión de ambiente) puedo decir que hay trabajado bien, pero  si es ambiente laboral  poco satisfactorio</t>
  </si>
  <si>
    <t>En  la medida posible se atienden las  recomendaciones dadas  pero desgraciadamente  no existe una persona   que se  encargue de  recopilar  la información y mejorar( parte  de archivo de documentos, expedientes,  y seguimiento a los  tramites que se llevan en el Depto.</t>
  </si>
  <si>
    <t>ES  por  asi decirlo  no  satisfactorio ya que  este instrumento lo único que servia era para el ortogamiento de la anualidad o carrera profesional, con las  modificaciones  sobre las  finanzas publicas ya no tienen  valor.   Pues  no hay  compromisos de parte de muchas jefaturas y funcionarios.  Pues  las jefaturas  no se complican en evaluar  a un funcionario objetivamente sino por no tener complicaciones con  el .   Este tipo de instrumentos  al final lo que hacen es   quitar campo en los expedientes.</t>
  </si>
  <si>
    <t>La  mayoría de procedimientos  en materia de RH  ya  están establecidos por  la Dirección General de Servicio Civil,   pues los  procesos en todas  las OGEREH del sector publico son los mismos.</t>
  </si>
  <si>
    <t>En  r elación  al  manual de cargos  hasta ahora  se  había empezado  a  elaborar,  pero  lo hemos iniciado  con el envió de matrices dadas por DGSC   a los Jefe  de las direcciones, departamentos  y Unidades del Ministerio o se ha  tenido ningún  apoyo  en la  mayoría de las  áreas, han pasado 6 o  mas  de las charlas que se hicieron virtuales a los jefes  donde  se  dieron plazos  de  entrega de formularios y solo 4 áreas lo entregaron  la otra ni siquierea tuvieron  la amabilidad de  contestr  los  correos que se enviaron,  empezando por los  JErarcas (despacho viceministro. oficialía mayor)  desgraciadamente el trabajo que nosotros como RH  realizamos para  muchos no tienen importancia por cual  no pierden el tiempo en  ver o leer lo que enviamos.  Por  mas   esfuerzo que hagamos en querer hacer las cosas   se limita por  la falta  de apoyo  de los demas</t>
  </si>
  <si>
    <t>No  soy  xenofóbica  pero  a  esto toman  mas interés  que el trabajo que realizamos a pesar que muchas de las tareas esta en  desarrollas  actividades para  la población de LGTBIQ.  los  a  mi  concepto no hay  equidad  en el trabajo</t>
  </si>
  <si>
    <t>AL TIC  le falta mas  capacitación e interés y compromiso de ellos para el desarrollo de  sus tareas. ALgunas veces se conforman con lo que tienen y no buscan alternativas para mejorar</t>
  </si>
  <si>
    <t>Les  falta mas  dar mantenimiento  al equipo  y actualización del mismo</t>
  </si>
  <si>
    <t>No hay  pariedad  ya  que hay muchos que no cumplen con las misma sy se les sigue pagando cmo  si la hiciera</t>
  </si>
  <si>
    <t>Seria  satisfactorio si de esta  realmente  mejoraría   las  cosas y no quedara en el baúl de los recuerdos</t>
  </si>
  <si>
    <t>Pues  si realmente fuera satisfactorio  los jerarcas apoyarían mas aquellas áreas que  necesitan refuerzos  parea el  cumplimento  de las tareas</t>
  </si>
  <si>
    <t>Planificación</t>
  </si>
  <si>
    <t>Las capacitaciones que se han brindado, en su mayoría corresponden a las que gestionar RH, sin embargo, debe ampliarse mas el tema</t>
  </si>
  <si>
    <t>Existe grupos en cada unidad y hay mucho chisme.  Las informaciones importantes de saben en los pasillos.</t>
  </si>
  <si>
    <t>No hay un patrón de conducta en la publicación.  Todos lo hacen a su manera y debería existir un formato al respecto.  Se envian los correos internos sin asunto o con un numero.</t>
  </si>
  <si>
    <t>No hay apoyo.  Lo ven como una gestión, no como responsabilidad.</t>
  </si>
  <si>
    <t>Existe poco control de los jerarcas en relación con lo que están haciendo los funcionarios en la casa.  Hay puestos no teletrabajables y sin embargo, están en la casa.  Las matrices no son revisadas.  Deberían revisar el proceso porque hay puestos que si lo permiten y ahorran gastos a la institución y en lo personal, sin embargo, siguen teniendo el concepto de que se tiene que ver a la persona para que este trabajando.</t>
  </si>
  <si>
    <t>A mejorado, pero persiste la necesidad solo de informar a las jefaturas y estas no bajan la información a los colaboradores.</t>
  </si>
  <si>
    <t>No se ha hecho nada desde hace como 3 años.  La Comisión está estancada y el edificio no tiene todo lo que se requiere para cumplir con la normativa.</t>
  </si>
  <si>
    <t xml:space="preserve">Este tema le corresponde a RH, sin embargo, lo venían posponiendo.  Ahora fue un tema impuesto y cada uno lo lleno de acuerdo a la forma que creían que era conveniente.  </t>
  </si>
  <si>
    <t>Falta compañerismo</t>
  </si>
  <si>
    <t>No existe respaldo económico para el cumplimiento de metas. No se gestionan otras fuentes.</t>
  </si>
  <si>
    <t>Se deberían de preocupar mas por temas como el funcionamiento del ascensor.</t>
  </si>
  <si>
    <t>Falta desarrollar herramientas adecuadas</t>
  </si>
  <si>
    <t>poca visibilidad</t>
  </si>
  <si>
    <t>Proveeduría</t>
  </si>
  <si>
    <t>A nivel interno dentro de la Proveeduría Institucional, se cumple con todos los requisitos, matriz, apoyo de Reglamentos, Directrices, etc, desconozco como funcionan los otros departamentos.</t>
  </si>
  <si>
    <t>Me gusto muchísimo la iniciativa de doña Dayana de enviar una circular sobre el trato y el respeto que se debe generar en el ambiente laboral tanto a nivel de Departamento como de todo el Ministerio.</t>
  </si>
  <si>
    <t xml:space="preserve">A nivel de la proveeduría desconozco como funcionan los demás departamentos </t>
  </si>
  <si>
    <t xml:space="preserve">Siempre participamos todos </t>
  </si>
  <si>
    <t>siempre participamos todos</t>
  </si>
  <si>
    <t>A lo interno de la proveeduría.</t>
  </si>
  <si>
    <t>Siempre se ha cumplido con cada uno de los informes solicitados por dichas instituciones, principalmente el Ministerio de Hacienda, y la Contraloría General de la República.</t>
  </si>
  <si>
    <t>Hasta ahora empezaremos a tener más participación en el PAO</t>
  </si>
  <si>
    <t>No tuvimos ninguna clase de apoyo</t>
  </si>
  <si>
    <t>En este momento no se está respaldando la información</t>
  </si>
  <si>
    <t>no conozco el Código de Ética</t>
  </si>
  <si>
    <t>A pesar de las gestiones realizadas por la Proveeduría Institucional, no se cuenta con el cumplimiento de los objetivos respecto a las necesidades de recurso humano.</t>
  </si>
  <si>
    <t>Considero que la Institución ha sufrido muchos cambio y que se debería implementar algún mecanismo para darlo a conocer, de manera especial a los nuevos funcionarios de la Institución.</t>
  </si>
  <si>
    <t>Ha sido un método muy efectivo.</t>
  </si>
  <si>
    <t>Por mi poco trayectoria dentro de la Proveeduría Institucional, desconozco de qué manera lo desarrollan en esta oficina.</t>
  </si>
  <si>
    <t>Se han disminuido de manera significativa los recursos para cumplir con las labores diarias. Aunque la implementación de teletrabajo y la incursión a lo digital, ha contribuido de gran manera a el ahorro para la Institución en todas las áreas</t>
  </si>
  <si>
    <t>La Evaluación del Desempeño no ha sido una herramienta capaz de medir la cargas de trabajo</t>
  </si>
  <si>
    <t>La comunicación es constante y ha mejorado</t>
  </si>
  <si>
    <t>Es una herramienta que permite integrar la información obtenida de todas la oficinas</t>
  </si>
  <si>
    <t>No conozco como se implementan los valores éticos.
Donde se puede consultar la el plan institucional de c apacitación, cada cuanto se hace?</t>
  </si>
  <si>
    <t>Soy nueva en la institución, los funcionarios son cordiales y siempre ofrecen su colaboración.</t>
  </si>
  <si>
    <t>Para el 2020, se instó a una capacitación Programa “Régimen jurídico de las dádivas, obsequios, premios, recompensas", considero que se puede instar y coordinar una capacitación externa una vez al año, o bien una cada 6 meses.</t>
  </si>
  <si>
    <t>Se emiten circulares con frecuencia por parte de la PI,  a fin de informar y recordar procedimientos.</t>
  </si>
  <si>
    <t>La jefatura le le da la importancia que amerita, y se preocupa por cumplir con los plazos que se establecen</t>
  </si>
  <si>
    <t>Se realiza seguimiento, gestiones (oficios - reuniones), se expone la necesidad de personal, sin embargo no se recibe respuestas favorables.</t>
  </si>
  <si>
    <t xml:space="preserve">Se requiere personal, se visualiza cargas laborales </t>
  </si>
  <si>
    <t>Por parte de la proveeduría si considero que se informen de manera adecuada las directrices, se podrían mejorar talvez, realizando reuniones mas frecuentes y leerlas de manera conjunta para evacuar dudas grupales.</t>
  </si>
  <si>
    <t>No Sabe/ No Responde</t>
  </si>
  <si>
    <t>Desconozco de como se lleva el proceso de registro y custodia. Es un trabajo muy delicado, por cuanto debe de encontrarse al día, si he visto que falta recurso humano que colabore en el tema de actualización.</t>
  </si>
  <si>
    <t>Desconozco como se comunica?</t>
  </si>
  <si>
    <t>Servicios Generales</t>
  </si>
  <si>
    <t>Aun no he participado en la formulacion del plan anual operacional.</t>
  </si>
  <si>
    <t>En este momento no he participado</t>
  </si>
  <si>
    <t>No estoy enterado.</t>
  </si>
  <si>
    <t>No es propio de mi oficio.</t>
  </si>
  <si>
    <t>Por que no tengo conocimiento.</t>
  </si>
  <si>
    <t>Aun no hemos participado en la formulación del plan Anual</t>
  </si>
  <si>
    <t xml:space="preserve">En este momento no hemos participado </t>
  </si>
  <si>
    <t>No estoy enterada</t>
  </si>
  <si>
    <t>Por que no tengo conocimiento</t>
  </si>
  <si>
    <t xml:space="preserve">Me gustaría participar en el Plan Operativo Institucional </t>
  </si>
  <si>
    <t>Desde el año 2017 que soy parte de la institución nunca he recibido capacitación o documentos actualizados en la materia consultada.</t>
  </si>
  <si>
    <t>No existe una inclusión efectiva e integral que tome en cuenta el trabajo y las necesidades reales del Tribunal en la formulación del Plan Estratégico Institucional.</t>
  </si>
  <si>
    <t>Desde hace más de 3 años se han reducido considerablemente los recursos al TAM, poniendo en riesgo su operación y función esencial en monitoreo del cumplimiento del debido proceso y acceso a la justicia de las personas migrantes y solicitantes de protección internacional.</t>
  </si>
  <si>
    <t>Existe equipo que está sin mantenimiento debido a falta de recursos, equipo sin usar como impresoras que llevan años sin tintas lo cual eso puede afectar a que el equipo se dañe. Hace falta equipo de cómputo nuevo y de fotocopiadora para poder cumplir de manera efectiva en la resolución de los casos.</t>
  </si>
  <si>
    <t>no hay un control efectivo de monitoreo, seguimiento y evaluación de los funcionarios, en dónde se evalúe el desempeño de manera efectiva, aún más la necesidad con la aplicación de teletrabajo.</t>
  </si>
  <si>
    <t>Se debería hacer más participativa a los jueces que no tienen la presidencia para poder tener mayor información de la ejecución y seguimiento de diversos compromisos y metas a cumplir.</t>
  </si>
  <si>
    <t>No hay una actualización de las funciones de los cargos que se necesitan según la situación actual a nivel nacional de la materia de migración y refugio y las funciones propias del TAM.</t>
  </si>
  <si>
    <t>No hay una política de género y específica que tome en cuenta a ésta población, no hay capacitación y sensibilización constante.</t>
  </si>
  <si>
    <t>No hay un seguimiento y monitoreo efectivo de funciones.</t>
  </si>
  <si>
    <t>Falta recurso humano y financiero.</t>
  </si>
  <si>
    <t>Se puede  usar los diferentes medios de comunicación de igual forma estar recordando cada cierto tiempo para  no dejar todo para lo ultimo ya que para convocatorias muchos dicen que nunca se les aviso o no recordaron a tiempo.</t>
  </si>
  <si>
    <t xml:space="preserve">El filtro de comunicación entre las jerarquías es un poco difícil porque la información llega a ellos mas no se distribuye a tiempo correcto para evitar las cosas de un día para otro.   </t>
  </si>
  <si>
    <t xml:space="preserve">Apenas estoy conociendo el proceso este año pasado y este año se va empezar a implementar hay que ver como avanza. </t>
  </si>
  <si>
    <t xml:space="preserve">se puede mejorar </t>
  </si>
  <si>
    <t>ya que dentro de la instalaciones las ultimas semanas una pareja de adultos mayores han visitado la segunda planta y al encontrarse el elevador dañado, se han tenido que desplazar por las escaleras con dificultad.</t>
  </si>
  <si>
    <t>necesito mayor información</t>
  </si>
  <si>
    <t>Se puede mejorar</t>
  </si>
  <si>
    <t>Al Publico Externo: al tratarse de una población vulnerable se le atiende con la razón de aclara dudas o consultas del porque su caso es elevado a esta instancia.
Al Publico Interno: se trata de depurar a la brevedad las necesidades de lo que se solicite en conformidad a los alcances de esta  instancia.</t>
  </si>
  <si>
    <t>se puede mejorar</t>
  </si>
  <si>
    <t>Se puede mejorar no usando palabras no tan técnicas</t>
  </si>
  <si>
    <t>mas apenas aun  se  esta implementando este año, hay que ver como avanza.</t>
  </si>
  <si>
    <t xml:space="preserve">Se puede mejorar en el tema de divulgación, tomar mas acción en las campañas. osea mas seguimiento.  </t>
  </si>
  <si>
    <t xml:space="preserve">Se puede mejorar y tomar mas acción. </t>
  </si>
  <si>
    <t xml:space="preserve">Se puede mejorar </t>
  </si>
  <si>
    <t>A veces se comunican solo por un medio (correo, Skype), cuando debería informarse por diferentes medios.</t>
  </si>
  <si>
    <t>Al menos no he visto que se dé mantenimiento al ascensor (o si este sirve), lo cual es necesario para las personas con movilidad reducida.</t>
  </si>
  <si>
    <t>Siempre debería concientizarse más acerca del tema de separación de residuos.</t>
  </si>
  <si>
    <t>No lo conozco, si he visto los mensajes que se remiten pero como tal no lo conozco.</t>
  </si>
  <si>
    <t>No hay evidencia de impacto.</t>
  </si>
  <si>
    <t>El Tribunal ha implementado un mecanismo efectivo de teletrabajo, garantizando no solo la salud de las y los funcionarios, sino de los usuarios, sin perder la calidad ni el ritmo de trabajo.</t>
  </si>
  <si>
    <t>El Tribunal año con año se ve limitado en sur recurso humano y presupuestario, limitándose cada vez más su cumplimiento de metas y objetivos</t>
  </si>
  <si>
    <t>Me parece que se limita a acciones anuales</t>
  </si>
  <si>
    <t xml:space="preserve">Me parece que es un tema que se empezó muy bien hace unos años pero se le perdió el empuje y seguimiento, lo que es una verdadera lástima.
</t>
  </si>
  <si>
    <t>En lo que corresponde es satisfactorio, el TAM por su naturaleza es una instancia que goza o debe gozar de bastante independencia en función del ministerio.</t>
  </si>
  <si>
    <t>Me parece que el elevador no funciona y la acera de seguridad está prácticamente en desuso. Debe revisarse si a llave del portón para este tipo de población esta a la mano.</t>
  </si>
  <si>
    <t>Si bien es cierto los compañeros llegan con diligencia cuando se les llama, lo cierto es que el Tribunal tiene muchos equipos que no se pueden utilizar por estar fuera de servicio.</t>
  </si>
  <si>
    <t>El TAM es una unidad pequeña que permite el control y seguimiento.</t>
  </si>
  <si>
    <t>Es una plataforma que requiere de respaldos y actualización</t>
  </si>
  <si>
    <t>El TAM no cuenta con redes sociales por la confidencialidad de la información de sus usuarios.</t>
  </si>
  <si>
    <t>Este Código debe revisarse y difundirse nuevamente por la fuere rotación de personal.</t>
  </si>
  <si>
    <t>La única debilidad es en separación de residuos por lo señalado anterioremente</t>
  </si>
  <si>
    <t>Desconozco el seguimiento que se le da al SEVRI</t>
  </si>
  <si>
    <t>Se informa las necesidades con las que cuenta la unidad, sin embargo, no se recibe respuesta satisfactoria o bien del todo no se recibe respuesta; quizá por la escasez de presupuesto a nivel ministerial</t>
  </si>
  <si>
    <t>Alguna información no se remite a través del correo institucional, sino solo se sube a la página del Ministerio, sin informar directamente a los funcionarios de la existe de dicha información.</t>
  </si>
  <si>
    <t>Desconozco todas la medidas implementadas y en consecuencia, los resultados obtenidos</t>
  </si>
  <si>
    <t>A nivel del edificio institucional, no se cumple a cabalidad con las ley 7600, por ejemplo no se cuenta con un ascensor que permita el acceso de población con discapacidad física a la segunda planta.</t>
  </si>
  <si>
    <t>Desconozco como se está llevando a cabo el Manual de cargo institucional</t>
  </si>
  <si>
    <t>A nivel de la Asesoría Jurídica se cuenta con varios equipos multifuncionales en desuso, debido a la falta de tóner, o bien, por falta de mantenimiento, así como los problemas que en ocasiones presenta el VPN</t>
  </si>
  <si>
    <t>La coordinación es buena, sin embargo, no siempre pueden solucionar los problemas en los equipos de cómputo debido a la falta de insumos.</t>
  </si>
  <si>
    <t xml:space="preserve">A nivel institucional no existe un programa de trazabilidad que permita un control efectivo al respecto, es decir, dicho control queda bajo la responsabilidad de cada funcionario, sobre las gestiones que cada uno efectúe. </t>
  </si>
  <si>
    <t>Los equipos tecnológicos son antiguos, tomando en consideración que la tecnología avanza constantemente, por lo que en cualquier momento los mismos pueden fallar, teniendo como consecuencia la pérdida de información valiosa si ésta no esta resguardad en otro lugar.</t>
  </si>
  <si>
    <t>Desconozco si se cuenta con medidas de seguridad suficientes para evitar un hackeo institucional.</t>
  </si>
  <si>
    <t>No existe un impacto real a nivel de todos los funcionarios, en cuanto a la implementación de las prácticas ambientales y en consecuencia, no todos las ejecutan.</t>
  </si>
  <si>
    <t>No se me ha comunicado los resultados.</t>
  </si>
  <si>
    <t>En cuanto a los materiales, no siempre se cuenta con la facilidad de tener disponibilidad de los suministros necesarios para la  debida continuación de las funciones (tóner, papel), económicos ya que hay en ocaciones  escases de los mismos, situación que impide realizar el trabajo conforme se tiene establecido (Viáticos).</t>
  </si>
  <si>
    <t>No tengo mucha información sobre el tema</t>
  </si>
  <si>
    <t>Se llevan mejores controles de lo que realiza cada funcionario, sin embargo hace falta un programa de trazabilidad para llevar el control de los diferentes procesos en que se encuentra el trabajo.</t>
  </si>
  <si>
    <t xml:space="preserve">La falta de presupuesto no permite la adquisición de las herramientas (tecnológicas, software, etc.) necesarias para una labor más efectiva y eficiente. </t>
  </si>
  <si>
    <t xml:space="preserve">Existe cierto descontrol en cuanto al control de activos, derivado desde que el Ministerio se separó físicamente del Ministerio de Seguridad Pública, porque muchas veces aparecen activos a nombre de uno que ya no existen. </t>
  </si>
  <si>
    <t>Hay que hacer una campaña para que los residuos orgánicos se los lleve cada funcionario a su casa y les de el tratamiento correspondiente, debe capacitarse en este sentido.</t>
  </si>
  <si>
    <t xml:space="preserve">No existen accesos para discapacitados al segundo nivel de la institución. Ni mosaicos o ladrillos especiales para no videntes. Ni hasta donde conozco funcionarios capacitados en lezco. </t>
  </si>
  <si>
    <t>A pesar de eso, hace falta más capacitación y participación de todos los funcionarios en las capacitaciones.</t>
  </si>
  <si>
    <t>Hacen faltan mejores recursos tecnológicos, sin embargo el servicio de apoyo y mantenimiento de los funcionarios es excelente.</t>
  </si>
  <si>
    <t>Es bueno pero podría ser mejor, por ejemplo los equipos de computo deberían tener cámara y micrófono para poder hacer reuniones virtuales como se acostumbra cada día más.</t>
  </si>
  <si>
    <t xml:space="preserve">No existe un programa de trazabilidad de documentos que permita un seguimiento efectivo. </t>
  </si>
  <si>
    <t>Desconozco si la plataforma que tenemos es seguro en la custodia, resguardo y si es seguro para la documentación que esta bajo su responsable.</t>
  </si>
  <si>
    <t>Sin embargo como lo dije, los equipos del ministerio no tienen micrófono ni cámara que permitan su uso en las actividades virtuales.</t>
  </si>
  <si>
    <t xml:space="preserve">Lo desconozco.  </t>
  </si>
  <si>
    <t>ES una de las prioridades del departamento legal, atender con eficiencia y respeto a TODOS los usuarios.</t>
  </si>
  <si>
    <t xml:space="preserve">Hace falta información
</t>
  </si>
  <si>
    <t xml:space="preserve">Sin embargo podría haber más información mediante carteles o signos visuales en la institución que informen además a lo usuarios. </t>
  </si>
  <si>
    <t>Como lo indiqué, la institución no cumple con los requerimientos legales de la ley 7600.</t>
  </si>
  <si>
    <t>El ascensor del edificio nunca lo he visto funcionar.  Lo que dificulta a las personas con discapacidad física el acceso a las oficinas de la segunda planta.</t>
  </si>
  <si>
    <t>Debe implementarse el sistema de cámaras en los equipos.</t>
  </si>
  <si>
    <t xml:space="preserve">Es excelente, el teletrabajo ha abierto muchas posibilidades que al menos a la fecha desconocía, y  nos ha permitido estar en constante contacto con todos los compañeros del MGP, a veces, hasta de manera más eficiente que si uno estuviera físicamente en el ministerio. </t>
  </si>
  <si>
    <t xml:space="preserve">Muy pocas, el ministerio se ha centrado más en los asuntos de género y violencia domèstica   </t>
  </si>
  <si>
    <t xml:space="preserve">De acuerdo al planteamiento conozco información que brinda la comisión de Ética mas no otra </t>
  </si>
  <si>
    <t xml:space="preserve">Algunas no se han establecido quizás y sin saberlo pudiera ser por falta de recursos </t>
  </si>
  <si>
    <t xml:space="preserve">El teletrabajo en si es una buena herramienta, pero debe la institución fortalecerse tecnológicamente con sistemas que proporciones seguridad y trazabilidad de documentos e incluso con alarmas del quehacer diario </t>
  </si>
  <si>
    <t>dentro de la unidad quizás es satisfactorio pero en otras etapas puede mejorarse</t>
  </si>
  <si>
    <t xml:space="preserve">Existen aun carencias estructurales por lo cual no se atiende todo lo indicado en la Ley </t>
  </si>
  <si>
    <t>Creo que siempre se ha medido con el manual genérico del Servicio 
Civil</t>
  </si>
  <si>
    <t>Existen mejores herramientas que dan un mejor control y eficiencia y minoriza el error humano, por lo cual al no estar, el monitorio per se ya no es el mejor</t>
  </si>
  <si>
    <t>Se considera debe hacerse un estudio o una evaluación del tema para tener precisamente una medida sobre esa mejora</t>
  </si>
  <si>
    <t xml:space="preserve">Me queda la duda, resultados de parte de quien </t>
  </si>
  <si>
    <t>Quizás por el tema de emergencia, tengo poca información por lo menos del año pasado de esta comisión</t>
  </si>
  <si>
    <t>Desconozco las medidas que se aplican.</t>
  </si>
  <si>
    <t>El correo institucional es de poca capacidad y el VPN a veces no funciona.</t>
  </si>
  <si>
    <t>La capacidad de almacenamiento del correo es poca y las computadoras de la Oficina no tienen video para las reuniones por vía  skype.</t>
  </si>
  <si>
    <t>Desconozco esa información.</t>
  </si>
  <si>
    <t xml:space="preserve">se carece de muchos insumos para esta población, no hay acceso a los niveles superiores hay poca señalización, se carece de rampas algunos sitios. </t>
  </si>
  <si>
    <t>por se equipos de vieja data carecen de insumos  o herramientas necesarias para adaptarse a los tiempos en que se realiza teletrabajo.</t>
  </si>
  <si>
    <t xml:space="preserve">
En el caso de los correos institucionales no se permite hacer respaldos a dispositivos externos por lo que cualquier situación que se presente podría hacer que se pierda información ahí almacenada. </t>
  </si>
  <si>
    <t>No doy respuesta por que no tengo tele-trabajo</t>
  </si>
  <si>
    <t>esta pregunta no debería de existir, ya que no son una población especial, por que de ser así debería también incluir a la población indígenas entre otros grupos.</t>
  </si>
  <si>
    <t>no se aprovecha los sistemas comprados por la institución.</t>
  </si>
  <si>
    <t>La capacitación es poca</t>
  </si>
  <si>
    <t>Podría mejorar</t>
  </si>
  <si>
    <t>Podrían implementarse herramientas de control</t>
  </si>
  <si>
    <t>El trabajo por objetivos da mejores resultados</t>
  </si>
  <si>
    <t>Existe una oportunidad de mejora de la herramienta, podría ser más amigable</t>
  </si>
  <si>
    <t>Lentitud en los trámites, poco eficientes</t>
  </si>
  <si>
    <t>Podría implementarse herramientas de control</t>
  </si>
  <si>
    <t>Falta ver resultados</t>
  </si>
  <si>
    <t>Existe una oportunidad de mejora en cuanto a la implementación de controles para asegurar la custodia</t>
  </si>
  <si>
    <t>La seguridad no es totalmente suficiente, siempre existe una oportunidad de mejora</t>
  </si>
  <si>
    <t>Ministerio de Gobernación y Policía</t>
  </si>
  <si>
    <t>Matriz de seguimiento Autoevaluación de Contro Interno (evaluación externa)</t>
  </si>
  <si>
    <t>FORMULACION</t>
  </si>
  <si>
    <t>SEGUIMIENTO</t>
  </si>
  <si>
    <t xml:space="preserve">Componente </t>
  </si>
  <si>
    <t xml:space="preserve">Debilidades Internas </t>
  </si>
  <si>
    <t>Aplica / No Aplica</t>
  </si>
  <si>
    <t>Medidas correctivas programadas</t>
  </si>
  <si>
    <t>Plazo para  implementar las medidas correctivas programadas</t>
  </si>
  <si>
    <t>Responsable (s) de ejecución de medida</t>
  </si>
  <si>
    <t>Medidas correctivas ejecutadas</t>
  </si>
  <si>
    <t xml:space="preserve">Grado de cumplimiento </t>
  </si>
  <si>
    <t>Evidencia de cumplimiento (oficios, minutas, actas, resoluciones, etc.)</t>
  </si>
  <si>
    <t>Observaciones</t>
  </si>
  <si>
    <t>(Igual al reportado en la matriz de informe interno)</t>
  </si>
  <si>
    <r>
      <t xml:space="preserve"> </t>
    </r>
    <r>
      <rPr>
        <sz val="9"/>
        <color theme="0"/>
        <rFont val="Calibri"/>
        <family val="2"/>
      </rPr>
      <t>(según el plazo programado)</t>
    </r>
  </si>
  <si>
    <t>(total (100%), parcial (76 al 99%) o nada (0%)</t>
  </si>
  <si>
    <t>AI02</t>
  </si>
  <si>
    <t>AI05</t>
  </si>
  <si>
    <t>CI07</t>
  </si>
  <si>
    <t>¿Se promueve en su unidad acciones para el trabajo en equipo?</t>
  </si>
  <si>
    <t>¿El ambiente laboral de su unidad permite a los funcionarios realizar adecuadamente su trabajo?</t>
  </si>
  <si>
    <t>¿En su unidad, le toman participación  en la formulación del Plan Anual Operativo (PAO)?</t>
  </si>
  <si>
    <t xml:space="preserve">¿Se realiza en su institución inducción al puesto para los nuevos funcionarios? </t>
  </si>
  <si>
    <t>¿Conoce usted, si la institución cuenta con un estudio de clima organizacional?</t>
  </si>
  <si>
    <t>¿Existe algún documento que le permite a usted conocer cuáles son sus funciones y sus responsabilidades?</t>
  </si>
  <si>
    <r>
      <t>¿Conoce usted, las funciones que realiza la institución?</t>
    </r>
    <r>
      <rPr>
        <sz val="11"/>
        <color rgb="FFFF0000"/>
        <rFont val="Century Gothic"/>
        <family val="2"/>
        <scheme val="minor"/>
      </rPr>
      <t xml:space="preserve"> </t>
    </r>
  </si>
  <si>
    <t xml:space="preserve">¿Se comunica a nivel institucional el plan de capacitación a todo el personal? </t>
  </si>
  <si>
    <t>¿Se realizan en su institución actividades para fortalecer las competencias del personal?</t>
  </si>
  <si>
    <r>
      <t>¿Se le han definido cuáles son las funciones que debe desempeñar de acuerdo con las competencias de su puesto?</t>
    </r>
    <r>
      <rPr>
        <sz val="11"/>
        <color rgb="FFFF0000"/>
        <rFont val="Century Gothic"/>
        <family val="2"/>
        <scheme val="minor"/>
      </rPr>
      <t xml:space="preserve"> </t>
    </r>
  </si>
  <si>
    <r>
      <t>¿Conoce usted, el código de ética y valores  institucionales?</t>
    </r>
    <r>
      <rPr>
        <sz val="11"/>
        <color rgb="FFFF0000"/>
        <rFont val="Century Gothic"/>
        <family val="2"/>
        <scheme val="minor"/>
      </rPr>
      <t xml:space="preserve"> </t>
    </r>
  </si>
  <si>
    <t>Existen en su institución mecanismos para incorporar los elementos contenidos en el Código de Ética en la cultura organizacional?</t>
  </si>
  <si>
    <t>A12</t>
  </si>
  <si>
    <t>A13</t>
  </si>
  <si>
    <t>A14</t>
  </si>
  <si>
    <t>¿Conoce usted, cuáles principios y comportamientos se consideran inaceptables, de acuerdo con el marco institucional en materia ética?</t>
  </si>
  <si>
    <t xml:space="preserve">¿En la institución se promueven acciones que apoyen y muestren compromiso con el control interno y la gestión de riesgos? 
</t>
  </si>
  <si>
    <t>¿En la institución se aplica la evaluación de desempeño para supervisar las actividades y tareas en las cuales usted se desempeña?</t>
  </si>
  <si>
    <t xml:space="preserve">¿Se utilizan los resultados de la valoración de riesgos como insumo en la implementación de acciones en su institución de los procesos en los que usted se desempeña?
</t>
  </si>
  <si>
    <t>¿Conoce usted, los objetivos específicos de la unidad?</t>
  </si>
  <si>
    <t>¿En su unidad, se aplican las recomendaciones de Auditoría Interna para la identificación de riesgos?</t>
  </si>
  <si>
    <r>
      <t>¿En su</t>
    </r>
    <r>
      <rPr>
        <sz val="9"/>
        <color indexed="10"/>
        <rFont val="Century Gothic"/>
        <family val="2"/>
        <scheme val="minor"/>
      </rPr>
      <t xml:space="preserve"> </t>
    </r>
    <r>
      <rPr>
        <sz val="9"/>
        <rFont val="Calibri"/>
        <family val="2"/>
      </rPr>
      <t xml:space="preserve">unidad, le toman participación en la identificación del Sistema Específico de Valoración del Riesgo Institucional (SEVRI)? </t>
    </r>
    <r>
      <rPr>
        <sz val="11"/>
        <color rgb="FFFF0000"/>
        <rFont val="Calibri"/>
        <family val="2"/>
      </rPr>
      <t xml:space="preserve">
</t>
    </r>
  </si>
  <si>
    <t>R04</t>
  </si>
  <si>
    <t>R05</t>
  </si>
  <si>
    <t>¿En su unidad, le comunican los lineamientos y/o disposiciones sobre los controles internos que aplica la institución?</t>
  </si>
  <si>
    <t xml:space="preserve">¿En su unidad  y/o departamento se aplican controles para la asignación y el uso de manejo activos? </t>
  </si>
  <si>
    <t xml:space="preserve">¿Existen en su institución mecanismos de supervisión de los procesos en los cuales usted se desempeña?
</t>
  </si>
  <si>
    <t>¿Conoce usted, los planes de trabajo de las comisiones institucionales:  Género, Valores, Discapacidad, Ambiente, LGBTIQ y otras?</t>
  </si>
  <si>
    <t xml:space="preserve">¿En su unidad se atienden las recomendaciones emitidas por la Auditoría Interna, el Ministerio de Hacienda y la Contraloría General de la República?. </t>
  </si>
  <si>
    <t>¿En su unidad, se articulan los criterios de la evaluación de desempeño con el Plan Anual Operativo (PAO)?</t>
  </si>
  <si>
    <r>
      <t>¿En su unidad, existen manuales de procedimientos actualizados  para el desempeño de sus funciones?</t>
    </r>
    <r>
      <rPr>
        <sz val="11"/>
        <color rgb="FFFF0000"/>
        <rFont val="Century Gothic"/>
        <family val="2"/>
        <scheme val="minor"/>
      </rPr>
      <t xml:space="preserve">
</t>
    </r>
  </si>
  <si>
    <t>¿Participa usted en el diseño y/o actualización de los manuales procedimientos?</t>
  </si>
  <si>
    <t>¿En su institución se ha informado y capacitado al personal en el Plan Estratégico de Tecnologías de la Información (PETI).</t>
  </si>
  <si>
    <t xml:space="preserve">¿En su unidad, aplican las medidas de seguridad y calidad de información emitidos por parte de la unidad/departamento de Informática? 
</t>
  </si>
  <si>
    <t xml:space="preserve">¿En su unidad, son atendidos  los problemas de mantenimiento del equipo y/o sistemas informáticos asignados? </t>
  </si>
  <si>
    <t>¿Se ha identificado analizado y resuelto de manera oportuna, los problemas, errores e incidentes significativos que se susciten con las TI (sistemas de información)?</t>
  </si>
  <si>
    <t xml:space="preserve">¿Se analiza en su institución los procesos que puedan ser automatizados, para apoyar la gestión de su institución?
</t>
  </si>
  <si>
    <t xml:space="preserve">¿Se han establecido un protocolo en su institución los requisitos para suministrar información a los usuarios (internos o externos)?
</t>
  </si>
  <si>
    <t>¿Cuenta su institución con un archivo de gestión (repositorio documental físico, digital o mixto) actualizado, confiable y completo?</t>
  </si>
  <si>
    <t>¿En su institución, se aplican medidas de seguridad y protección para el resguardo de la  información física?</t>
  </si>
  <si>
    <r>
      <rPr>
        <sz val="9"/>
        <rFont val="Calibri"/>
        <family val="2"/>
      </rPr>
      <t>¿En su institución, existen mecanismos (procedimientos) para respaldar la información vía web?</t>
    </r>
    <r>
      <rPr>
        <sz val="11"/>
        <color theme="1"/>
        <rFont val="Century Gothic"/>
        <family val="2"/>
        <scheme val="minor"/>
      </rPr>
      <t xml:space="preserve">
</t>
    </r>
  </si>
  <si>
    <t xml:space="preserve">¿En su unidad, utilizan sistemas informáticos o herramientas tecnológicas para el desempeño de sus funciones? </t>
  </si>
  <si>
    <t>¿Los canales de comunicación establecidos por la Administración, permiten una comunicación efectiva (transparente, ágil, segura, correcta y oportuna) a nivel institucional?</t>
  </si>
  <si>
    <t>I06</t>
  </si>
  <si>
    <t>I07</t>
  </si>
  <si>
    <t>I08</t>
  </si>
  <si>
    <t>I09</t>
  </si>
  <si>
    <t>I10</t>
  </si>
  <si>
    <t>I11</t>
  </si>
  <si>
    <t>¿Se le da seguimiento a las solicitudes/denuncias de los usuarios por medio de la Contraloría de Servicios para mejorar la imagen institucional?</t>
  </si>
  <si>
    <t xml:space="preserve">¿Se da seguimiento a los factores internos o externos que puedan afectar el cumplimiento de los objetivos de la institución?
</t>
  </si>
  <si>
    <t>¿Su institución cuenta con un plan de acción para corregir las deficiencias o desviaciones encontradas en el control interno?</t>
  </si>
  <si>
    <t>¿Se le da seguimiento a la actualización de los documentos publicados en la página web para mejorar el índice de transparencia institucional?</t>
  </si>
  <si>
    <t>¿Se le da seguimiento a la cultura del comportamiento ético en cumplimiento de el Código de Ética y Valores?</t>
  </si>
  <si>
    <t>¿Se le da seguimiento a las recomendaciones emitidas por la Auditoría Interna y órganos externos (Ministerio de Hacienda y la Contraloría General de la República) para mejorar el uso de los recursos públicos?</t>
  </si>
  <si>
    <t>¿Se le da seguimiento al Plan Anual Operativo (PAO) para asegurar el cumplimientos de metas y objetivos?</t>
  </si>
  <si>
    <t>¿Existen en su institución mecanismos que permitan informar oportunamente las deficiencias y desviaciones del sistema de control interno?</t>
  </si>
  <si>
    <t>¿Se le da seguimiento a los planes de trabajo de las comisiones institucionales a fin de cumplir con los objetivos planteados en cada una de ellas?</t>
  </si>
  <si>
    <t>¿Se le da seguimiento a los resultados de los planes de acción de la Autoevaluación de Control Interno y al Sistema Específico de Valoración de Riesgo (SEVRI) a fin de cumplir con los lineamientos de Control Interno?</t>
  </si>
  <si>
    <t>S08</t>
  </si>
  <si>
    <t>S09</t>
  </si>
  <si>
    <t>S10</t>
  </si>
  <si>
    <t>Kattia Lopez Guitierrez Jefa de Gestión Institucional de Recursos Humanos</t>
  </si>
  <si>
    <t>Mediante oficio solicitarle a la Comisión de Ética, la finalización  del  Código de Ética Institucional y la  presentación mediante charlas a todos los colaboradores institucionales para que lo conozcan y lo entiendan.</t>
  </si>
  <si>
    <t>Jorge Castro Director General</t>
  </si>
  <si>
    <t>15 de marzo al  31 de agosto 2024</t>
  </si>
  <si>
    <t>Solicitar mediante oficio a las comisiones la presentación de sus planes de trabajo y que sean de conocimiento de la población general de la Imprenta Nacional</t>
  </si>
  <si>
    <t>16 de marzo al  31 de agosto 2024</t>
  </si>
  <si>
    <t>17 de marzo al  31 de agosto 2024</t>
  </si>
  <si>
    <t>18 de marzo al  31 de agosto 2024</t>
  </si>
  <si>
    <t>19 de marzo al  31 de agosto 2024</t>
  </si>
  <si>
    <t>21 de marzo al  31 de agosto 2024</t>
  </si>
  <si>
    <t>22 de marzo al  31 de agosto 2024</t>
  </si>
  <si>
    <t>23 de marzo al  31 de agosto 2024</t>
  </si>
  <si>
    <t>24 de marzo al  31 de agosto 2024</t>
  </si>
  <si>
    <t>25 de marzo al  31 de agosto 2024</t>
  </si>
  <si>
    <t>26 de marzo al  31 de agosto 2024</t>
  </si>
  <si>
    <t>27 de marzo al  31 de agosto 2024</t>
  </si>
  <si>
    <t>28 de marzo al  31 de agosto 2024</t>
  </si>
  <si>
    <t>29 de marzo al  31 de agosto 2024</t>
  </si>
  <si>
    <t>30 de marzo al  31 de agosto 2024</t>
  </si>
  <si>
    <t>31 de marzo al  31 de agosto 2024</t>
  </si>
  <si>
    <t>32 de marzo al  31 de agosto 2024</t>
  </si>
  <si>
    <t>33 de marzo al  31 de agosto 2024</t>
  </si>
  <si>
    <t>Realizar las capacitaciones correspondiente para que la institución se conozca y se entienda el PETI</t>
  </si>
  <si>
    <t>34 de marzo al  31 de agosto 2024</t>
  </si>
  <si>
    <t>35 de marzo al  31 de agosto 2024</t>
  </si>
  <si>
    <t>36 de marzo al  31 de agosto 2024</t>
  </si>
  <si>
    <t>37 de marzo al  31 de agosto 2024</t>
  </si>
  <si>
    <t>Año 2024</t>
  </si>
  <si>
    <t>Diestro</t>
  </si>
  <si>
    <t>[ 90, 100 ]</t>
  </si>
  <si>
    <t>[   71,89  ]</t>
  </si>
  <si>
    <t>[ 51, 70 ]</t>
  </si>
  <si>
    <t>[ 31, 50 ]</t>
  </si>
  <si>
    <t>[ 0, 30 ]</t>
  </si>
  <si>
    <t>Se debe realizar capacitaciones con respecto al tema de competencias en todos los niveles de la institución.</t>
  </si>
  <si>
    <t>La institución desde el mes de mayo presento el Código de Ética Institucional.</t>
  </si>
  <si>
    <t>https://www.imprentanacional.go.cr/quienessomos/normativa/Codigo%20de%20Etica%20y%20Conducta%20Imprenta%20Nacional%202024.pdf</t>
  </si>
  <si>
    <t>Se adjunta oficio con la justificación enviada por el Jefe de Tecnologías de Información.</t>
  </si>
  <si>
    <t>Carlos Montero Delgado Jefe de Tecnologías de Información</t>
  </si>
  <si>
    <t>Oficio DG-INF-081-2024</t>
  </si>
  <si>
    <t>Se envía la lista de capacitaciones en el tema de competencias, realizadas en el año 2023-2024.</t>
  </si>
  <si>
    <t>Oficio GIRH-947-11-2024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</si>
</sst>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entury Gothic"/>
      <family val="2"/>
      <scheme val="minor"/>
    </font>
    <font>
      <sz val="11"/>
      <color theme="1"/>
      <name val="Century Gothic"/>
      <family val="2"/>
      <scheme val="minor"/>
    </font>
    <font>
      <sz val="10"/>
      <name val="Arial"/>
      <family val="2"/>
    </font>
    <font>
      <sz val="10"/>
      <name val="Calibri"/>
      <family val="2"/>
    </font>
    <font>
      <sz val="11"/>
      <color indexed="8"/>
      <name val="Calibri"/>
      <family val="2"/>
    </font>
    <font>
      <sz val="9"/>
      <name val="Calibri"/>
      <family val="2"/>
    </font>
    <font>
      <sz val="9"/>
      <color theme="1"/>
      <name val="Calibri"/>
      <family val="2"/>
    </font>
    <font>
      <sz val="9"/>
      <color indexed="81"/>
      <name val="Tahoma"/>
      <family val="2"/>
    </font>
    <font>
      <b/>
      <sz val="9"/>
      <color indexed="81"/>
      <name val="Tahoma"/>
      <family val="2"/>
    </font>
    <font>
      <sz val="11"/>
      <color theme="1"/>
      <name val="Calibri"/>
      <family val="2"/>
    </font>
    <font>
      <b/>
      <sz val="11"/>
      <color theme="1"/>
      <name val="Calibri"/>
      <family val="2"/>
    </font>
    <font>
      <b/>
      <sz val="9"/>
      <color theme="0"/>
      <name val="Calibri"/>
      <family val="2"/>
    </font>
    <font>
      <sz val="9"/>
      <color theme="0"/>
      <name val="Calibri"/>
      <family val="2"/>
    </font>
    <font>
      <sz val="11"/>
      <name val="Calibri"/>
      <family val="2"/>
    </font>
    <font>
      <sz val="8"/>
      <color theme="1"/>
      <name val="Calibri"/>
      <family val="2"/>
    </font>
    <font>
      <sz val="8"/>
      <color theme="0"/>
      <name val="Calibri"/>
      <family val="2"/>
    </font>
    <font>
      <b/>
      <sz val="11"/>
      <color theme="0"/>
      <name val="Calibri"/>
      <family val="2"/>
    </font>
    <font>
      <b/>
      <sz val="12"/>
      <name val="Calibri"/>
      <family val="2"/>
    </font>
    <font>
      <b/>
      <sz val="10"/>
      <name val="Calibri"/>
      <family val="2"/>
    </font>
    <font>
      <b/>
      <sz val="9"/>
      <name val="Calibri"/>
      <family val="2"/>
    </font>
    <font>
      <b/>
      <sz val="9"/>
      <color theme="1"/>
      <name val="Calibri"/>
      <family val="2"/>
    </font>
    <font>
      <sz val="8"/>
      <color rgb="FFFF0000"/>
      <name val="Calibri"/>
      <family val="2"/>
    </font>
    <font>
      <sz val="11"/>
      <color rgb="FFFF0000"/>
      <name val="Century Gothic"/>
      <family val="2"/>
      <scheme val="minor"/>
    </font>
    <font>
      <sz val="8"/>
      <name val="Century Gothic"/>
      <family val="2"/>
      <scheme val="minor"/>
    </font>
    <font>
      <sz val="9"/>
      <color indexed="10"/>
      <name val="Century Gothic"/>
      <family val="2"/>
      <scheme val="minor"/>
    </font>
    <font>
      <sz val="11"/>
      <color rgb="FFFF0000"/>
      <name val="Calibri"/>
      <family val="2"/>
    </font>
    <font>
      <u/>
      <sz val="11"/>
      <color theme="10"/>
      <name val="Century Gothic"/>
      <family val="2"/>
      <scheme val="minor"/>
    </font>
  </fonts>
  <fills count="25">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theme="0"/>
        <bgColor theme="4" tint="0.79998168889431442"/>
      </patternFill>
    </fill>
    <fill>
      <patternFill patternType="solid">
        <fgColor theme="3" tint="-0.249977111117893"/>
        <bgColor theme="4" tint="0.79998168889431442"/>
      </patternFill>
    </fill>
    <fill>
      <patternFill patternType="solid">
        <fgColor theme="3" tint="-0.249977111117893"/>
        <bgColor indexed="64"/>
      </patternFill>
    </fill>
    <fill>
      <patternFill patternType="solid">
        <fgColor theme="0" tint="-4.9989318521683403E-2"/>
        <bgColor indexed="64"/>
      </patternFill>
    </fill>
    <fill>
      <patternFill patternType="solid">
        <fgColor theme="4"/>
        <bgColor theme="4"/>
      </patternFill>
    </fill>
    <fill>
      <patternFill patternType="solid">
        <fgColor theme="0" tint="-0.14999847407452621"/>
        <bgColor theme="0" tint="-0.14999847407452621"/>
      </patternFill>
    </fill>
    <fill>
      <patternFill patternType="solid">
        <fgColor theme="0" tint="-0.14999847407452621"/>
        <bgColor indexed="64"/>
      </patternFill>
    </fill>
    <fill>
      <patternFill patternType="solid">
        <fgColor indexed="13"/>
        <bgColor indexed="64"/>
      </patternFill>
    </fill>
    <fill>
      <patternFill patternType="solid">
        <fgColor indexed="10"/>
        <bgColor indexed="64"/>
      </patternFill>
    </fill>
    <fill>
      <patternFill patternType="solid">
        <fgColor theme="0" tint="-0.249977111117893"/>
        <bgColor indexed="64"/>
      </patternFill>
    </fill>
    <fill>
      <patternFill patternType="solid">
        <fgColor rgb="FF92D050"/>
        <bgColor indexed="64"/>
      </patternFill>
    </fill>
    <fill>
      <patternFill patternType="solid">
        <fgColor theme="2" tint="0.59999389629810485"/>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4" tint="-0.249977111117893"/>
        <bgColor indexed="64"/>
      </patternFill>
    </fill>
    <fill>
      <patternFill patternType="solid">
        <fgColor rgb="FFFFFF00"/>
        <bgColor theme="4" tint="0.79998168889431442"/>
      </patternFill>
    </fill>
    <fill>
      <patternFill patternType="solid">
        <fgColor rgb="FF00B050"/>
        <bgColor theme="4" tint="0.79998168889431442"/>
      </patternFill>
    </fill>
    <fill>
      <patternFill patternType="solid">
        <fgColor rgb="FFFFFF00"/>
        <bgColor indexed="64"/>
      </patternFill>
    </fill>
    <fill>
      <patternFill patternType="solid">
        <fgColor rgb="FF00B0F0"/>
        <bgColor indexed="64"/>
      </patternFill>
    </fill>
  </fills>
  <borders count="70">
    <border>
      <left/>
      <right/>
      <top/>
      <bottom/>
      <diagonal/>
    </border>
    <border>
      <left style="medium">
        <color rgb="FF000000"/>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theme="0"/>
      </left>
      <right/>
      <top/>
      <bottom style="thin">
        <color indexed="64"/>
      </bottom>
      <diagonal/>
    </border>
    <border>
      <left style="thin">
        <color theme="0"/>
      </left>
      <right style="thin">
        <color theme="0"/>
      </right>
      <top/>
      <bottom style="thin">
        <color indexed="64"/>
      </bottom>
      <diagonal/>
    </border>
    <border>
      <left style="thin">
        <color indexed="64"/>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style="thin">
        <color theme="0"/>
      </top>
      <bottom style="thin">
        <color indexed="64"/>
      </bottom>
      <diagonal/>
    </border>
    <border>
      <left style="thin">
        <color theme="0"/>
      </left>
      <right style="thin">
        <color theme="0"/>
      </right>
      <top/>
      <bottom/>
      <diagonal/>
    </border>
    <border>
      <left style="medium">
        <color rgb="FF000000"/>
      </left>
      <right style="thin">
        <color theme="0"/>
      </right>
      <top/>
      <bottom/>
      <diagonal/>
    </border>
    <border>
      <left style="thin">
        <color theme="0"/>
      </left>
      <right/>
      <top/>
      <bottom/>
      <diagonal/>
    </border>
    <border>
      <left style="medium">
        <color indexed="64"/>
      </left>
      <right style="medium">
        <color indexed="64"/>
      </right>
      <top style="medium">
        <color indexed="64"/>
      </top>
      <bottom style="medium">
        <color indexed="64"/>
      </bottom>
      <diagonal/>
    </border>
    <border>
      <left/>
      <right/>
      <top style="medium">
        <color theme="1"/>
      </top>
      <bottom/>
      <diagonal/>
    </border>
    <border>
      <left style="medium">
        <color indexed="64"/>
      </left>
      <right style="medium">
        <color indexed="64"/>
      </right>
      <top/>
      <bottom style="medium">
        <color indexed="64"/>
      </bottom>
      <diagonal/>
    </border>
    <border>
      <left style="medium">
        <color theme="0" tint="-0.249977111117893"/>
      </left>
      <right style="medium">
        <color theme="0" tint="-0.249977111117893"/>
      </right>
      <top style="medium">
        <color theme="0" tint="-0.249977111117893"/>
      </top>
      <bottom style="medium">
        <color theme="0" tint="-0.249977111117893"/>
      </bottom>
      <diagonal/>
    </border>
    <border>
      <left style="medium">
        <color theme="0" tint="-0.249977111117893"/>
      </left>
      <right/>
      <top style="medium">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medium">
        <color theme="0" tint="-0.249977111117893"/>
      </top>
      <bottom style="thin">
        <color indexed="64"/>
      </bottom>
      <diagonal/>
    </border>
    <border>
      <left style="thin">
        <color theme="0" tint="-0.249977111117893"/>
      </left>
      <right style="thin">
        <color theme="0" tint="-0.249977111117893"/>
      </right>
      <top/>
      <bottom style="thin">
        <color theme="0" tint="-0.249977111117893"/>
      </bottom>
      <diagonal/>
    </border>
    <border>
      <left style="medium">
        <color theme="0" tint="-0.249977111117893"/>
      </left>
      <right style="medium">
        <color theme="0" tint="-0.249977111117893"/>
      </right>
      <top style="thin">
        <color indexed="64"/>
      </top>
      <bottom style="medium">
        <color theme="0" tint="-0.249977111117893"/>
      </bottom>
      <diagonal/>
    </border>
    <border>
      <left/>
      <right style="thin">
        <color theme="0" tint="-0.249977111117893"/>
      </right>
      <top/>
      <bottom style="thin">
        <color theme="0" tint="-0.249977111117893"/>
      </bottom>
      <diagonal/>
    </border>
    <border>
      <left/>
      <right style="medium">
        <color theme="0" tint="-0.249977111117893"/>
      </right>
      <top style="medium">
        <color theme="0" tint="-0.249977111117893"/>
      </top>
      <bottom style="thin">
        <color indexed="64"/>
      </bottom>
      <diagonal/>
    </border>
    <border>
      <left style="thin">
        <color theme="0" tint="-0.249977111117893"/>
      </left>
      <right style="medium">
        <color theme="0" tint="-0.249977111117893"/>
      </right>
      <top/>
      <bottom style="thin">
        <color theme="0" tint="-0.249977111117893"/>
      </bottom>
      <diagonal/>
    </border>
    <border>
      <left/>
      <right/>
      <top style="thin">
        <color indexed="64"/>
      </top>
      <bottom style="medium">
        <color theme="0" tint="-0.249977111117893"/>
      </bottom>
      <diagonal/>
    </border>
    <border>
      <left style="medium">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medium">
        <color theme="0" tint="-0.249977111117893"/>
      </right>
      <top style="medium">
        <color theme="0" tint="-0.249977111117893"/>
      </top>
      <bottom style="medium">
        <color theme="0" tint="-0.249977111117893"/>
      </bottom>
      <diagonal/>
    </border>
    <border>
      <left/>
      <right style="thin">
        <color theme="0" tint="-0.249977111117893"/>
      </right>
      <top style="medium">
        <color theme="0" tint="-0.249977111117893"/>
      </top>
      <bottom style="medium">
        <color theme="0" tint="-0.249977111117893"/>
      </bottom>
      <diagonal/>
    </border>
    <border>
      <left/>
      <right/>
      <top style="medium">
        <color theme="0" tint="-0.249977111117893"/>
      </top>
      <bottom style="medium">
        <color theme="0" tint="-0.249977111117893"/>
      </bottom>
      <diagonal/>
    </border>
    <border>
      <left/>
      <right style="medium">
        <color theme="0" tint="-0.249977111117893"/>
      </right>
      <top style="medium">
        <color theme="0" tint="-0.249977111117893"/>
      </top>
      <bottom style="medium">
        <color theme="0" tint="-0.249977111117893"/>
      </bottom>
      <diagonal/>
    </border>
    <border>
      <left style="medium">
        <color theme="0" tint="-0.14999847407452621"/>
      </left>
      <right style="thin">
        <color theme="0" tint="-0.249977111117893"/>
      </right>
      <top style="medium">
        <color theme="0" tint="-0.14999847407452621"/>
      </top>
      <bottom/>
      <diagonal/>
    </border>
    <border>
      <left style="thin">
        <color theme="0" tint="-0.249977111117893"/>
      </left>
      <right style="thin">
        <color theme="0" tint="-0.249977111117893"/>
      </right>
      <top style="medium">
        <color theme="0" tint="-0.14999847407452621"/>
      </top>
      <bottom/>
      <diagonal/>
    </border>
    <border>
      <left style="medium">
        <color theme="0" tint="-0.14999847407452621"/>
      </left>
      <right style="thin">
        <color theme="0" tint="-0.14999847407452621"/>
      </right>
      <top style="medium">
        <color theme="0" tint="-0.14999847407452621"/>
      </top>
      <bottom style="thin">
        <color theme="0" tint="-0.14999847407452621"/>
      </bottom>
      <diagonal/>
    </border>
    <border>
      <left style="medium">
        <color theme="0" tint="-0.249977111117893"/>
      </left>
      <right style="medium">
        <color theme="0" tint="-0.249977111117893"/>
      </right>
      <top style="medium">
        <color theme="0" tint="-0.249977111117893"/>
      </top>
      <bottom/>
      <diagonal/>
    </border>
    <border>
      <left style="medium">
        <color theme="0" tint="-0.249977111117893"/>
      </left>
      <right style="medium">
        <color theme="0" tint="-0.249977111117893"/>
      </right>
      <top/>
      <bottom/>
      <diagonal/>
    </border>
    <border>
      <left style="medium">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medium">
        <color theme="0" tint="-0.249977111117893"/>
      </right>
      <top style="thin">
        <color theme="0" tint="-0.249977111117893"/>
      </top>
      <bottom/>
      <diagonal/>
    </border>
    <border>
      <left style="medium">
        <color theme="0" tint="-0.249977111117893"/>
      </left>
      <right style="thin">
        <color theme="0" tint="-0.249977111117893"/>
      </right>
      <top/>
      <bottom style="thin">
        <color theme="0" tint="-0.249977111117893"/>
      </bottom>
      <diagonal/>
    </border>
    <border>
      <left style="medium">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diagonal/>
    </border>
    <border>
      <left style="thin">
        <color theme="0" tint="-0.249977111117893"/>
      </left>
      <right style="medium">
        <color theme="0" tint="-0.249977111117893"/>
      </right>
      <top style="medium">
        <color theme="0" tint="-0.249977111117893"/>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0" tint="-0.249977111117893"/>
      </left>
      <right/>
      <top style="medium">
        <color theme="0" tint="-0.249977111117893"/>
      </top>
      <bottom style="thin">
        <color theme="0" tint="-0.249977111117893"/>
      </bottom>
      <diagonal/>
    </border>
    <border>
      <left/>
      <right/>
      <top style="medium">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style="medium">
        <color theme="0" tint="-0.249977111117893"/>
      </left>
      <right/>
      <top style="medium">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rgb="FF000000"/>
      </left>
      <right style="thin">
        <color rgb="FF000000"/>
      </right>
      <top style="thin">
        <color rgb="FF000000"/>
      </top>
      <bottom style="thin">
        <color rgb="FF000000"/>
      </bottom>
      <diagonal/>
    </border>
    <border>
      <left style="medium">
        <color theme="0" tint="-0.249977111117893"/>
      </left>
      <right/>
      <top style="medium">
        <color theme="0" tint="-0.249977111117893"/>
      </top>
      <bottom style="medium">
        <color theme="0" tint="-0.14999847407452621"/>
      </bottom>
      <diagonal/>
    </border>
    <border>
      <left/>
      <right/>
      <top style="medium">
        <color theme="0" tint="-0.249977111117893"/>
      </top>
      <bottom style="medium">
        <color theme="0" tint="-0.14999847407452621"/>
      </bottom>
      <diagonal/>
    </border>
    <border>
      <left/>
      <right style="thin">
        <color indexed="64"/>
      </right>
      <top style="medium">
        <color theme="0" tint="-0.249977111117893"/>
      </top>
      <bottom style="medium">
        <color theme="0" tint="-0.14999847407452621"/>
      </bottom>
      <diagonal/>
    </border>
    <border>
      <left style="thin">
        <color indexed="64"/>
      </left>
      <right/>
      <top style="medium">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s>
  <cellStyleXfs count="9">
    <xf numFmtId="0" fontId="0" fillId="0" borderId="0"/>
    <xf numFmtId="0" fontId="2" fillId="0" borderId="0"/>
    <xf numFmtId="0" fontId="4" fillId="0" borderId="0"/>
    <xf numFmtId="0" fontId="2" fillId="0" borderId="0"/>
    <xf numFmtId="0" fontId="2" fillId="0" borderId="0"/>
    <xf numFmtId="0" fontId="2" fillId="0" borderId="0"/>
    <xf numFmtId="0" fontId="1" fillId="0" borderId="0"/>
    <xf numFmtId="9" fontId="1" fillId="0" borderId="0" applyFont="0" applyFill="0" applyBorder="0" applyAlignment="0" applyProtection="0"/>
    <xf numFmtId="0" fontId="26" fillId="0" borderId="0" applyNumberFormat="0" applyFill="0" applyBorder="0" applyAlignment="0" applyProtection="0"/>
  </cellStyleXfs>
  <cellXfs count="202">
    <xf numFmtId="0" fontId="0" fillId="0" borderId="0" xfId="0"/>
    <xf numFmtId="0" fontId="3" fillId="3" borderId="8" xfId="1" applyFont="1" applyFill="1" applyBorder="1" applyAlignment="1">
      <alignment horizontal="center" vertical="top" wrapText="1"/>
    </xf>
    <xf numFmtId="0" fontId="5" fillId="3" borderId="2" xfId="1" applyFont="1" applyFill="1" applyBorder="1" applyAlignment="1">
      <alignment horizontal="justify" vertical="top" wrapText="1"/>
    </xf>
    <xf numFmtId="0" fontId="9" fillId="0" borderId="0" xfId="0" applyFont="1" applyAlignment="1">
      <alignment wrapText="1"/>
    </xf>
    <xf numFmtId="0" fontId="11" fillId="2" borderId="10" xfId="6" applyFont="1" applyFill="1" applyBorder="1" applyAlignment="1">
      <alignment horizontal="center" vertical="center" wrapText="1"/>
    </xf>
    <xf numFmtId="0" fontId="11" fillId="2" borderId="0" xfId="6" applyFont="1" applyFill="1" applyAlignment="1">
      <alignment horizontal="center" vertical="center" wrapText="1"/>
    </xf>
    <xf numFmtId="0" fontId="11" fillId="2" borderId="9" xfId="6" applyFont="1" applyFill="1" applyBorder="1" applyAlignment="1">
      <alignment horizontal="center" vertical="center" wrapText="1"/>
    </xf>
    <xf numFmtId="0" fontId="12" fillId="2" borderId="1" xfId="6" applyFont="1" applyFill="1" applyBorder="1" applyAlignment="1">
      <alignment horizontal="center" vertical="center" wrapText="1"/>
    </xf>
    <xf numFmtId="0" fontId="12" fillId="2" borderId="4" xfId="6" applyFont="1" applyFill="1" applyBorder="1" applyAlignment="1">
      <alignment horizontal="center" vertical="center" wrapText="1"/>
    </xf>
    <xf numFmtId="0" fontId="12" fillId="2" borderId="5" xfId="6" applyFont="1" applyFill="1" applyBorder="1" applyAlignment="1">
      <alignment horizontal="center" vertical="center" wrapText="1"/>
    </xf>
    <xf numFmtId="0" fontId="9" fillId="0" borderId="2" xfId="6" applyFont="1" applyBorder="1" applyAlignment="1">
      <alignment wrapText="1"/>
    </xf>
    <xf numFmtId="0" fontId="9" fillId="0" borderId="2" xfId="0" applyFont="1" applyBorder="1" applyAlignment="1">
      <alignment wrapText="1"/>
    </xf>
    <xf numFmtId="0" fontId="6" fillId="0" borderId="0" xfId="0" applyFont="1" applyAlignment="1">
      <alignment wrapText="1"/>
    </xf>
    <xf numFmtId="0" fontId="13" fillId="3" borderId="2" xfId="2" applyFont="1" applyFill="1" applyBorder="1" applyAlignment="1">
      <alignment horizontal="justify" vertical="top" wrapText="1"/>
    </xf>
    <xf numFmtId="0" fontId="13" fillId="3" borderId="2" xfId="2" applyFont="1" applyFill="1" applyBorder="1" applyAlignment="1">
      <alignment horizontal="center" vertical="top" wrapText="1"/>
    </xf>
    <xf numFmtId="0" fontId="13" fillId="3" borderId="6" xfId="3" applyFont="1" applyFill="1" applyBorder="1" applyAlignment="1">
      <alignment horizontal="justify" vertical="top" wrapText="1"/>
    </xf>
    <xf numFmtId="0" fontId="13" fillId="0" borderId="2" xfId="2" applyFont="1" applyBorder="1" applyAlignment="1">
      <alignment horizontal="justify" vertical="top" wrapText="1"/>
    </xf>
    <xf numFmtId="17" fontId="13" fillId="0" borderId="2" xfId="2" applyNumberFormat="1" applyFont="1" applyBorder="1" applyAlignment="1">
      <alignment horizontal="center" vertical="top" wrapText="1"/>
    </xf>
    <xf numFmtId="0" fontId="9" fillId="0" borderId="2" xfId="6" applyFont="1" applyBorder="1" applyAlignment="1">
      <alignment vertical="top" wrapText="1"/>
    </xf>
    <xf numFmtId="0" fontId="9" fillId="0" borderId="2" xfId="6" applyFont="1" applyBorder="1" applyAlignment="1">
      <alignment vertical="center" wrapText="1"/>
    </xf>
    <xf numFmtId="0" fontId="13" fillId="0" borderId="2" xfId="2" applyFont="1" applyBorder="1" applyAlignment="1">
      <alignment horizontal="center" vertical="top" wrapText="1"/>
    </xf>
    <xf numFmtId="0" fontId="9" fillId="0" borderId="0" xfId="0" applyFont="1" applyAlignment="1">
      <alignment vertical="center" wrapText="1"/>
    </xf>
    <xf numFmtId="0" fontId="6" fillId="0" borderId="0" xfId="0" applyFont="1"/>
    <xf numFmtId="0" fontId="6" fillId="0" borderId="0" xfId="0" applyFont="1" applyAlignment="1">
      <alignment vertical="center" wrapText="1"/>
    </xf>
    <xf numFmtId="0" fontId="6" fillId="7" borderId="2" xfId="0" applyFont="1" applyFill="1" applyBorder="1" applyAlignment="1">
      <alignment vertical="center" wrapText="1"/>
    </xf>
    <xf numFmtId="0" fontId="12" fillId="5" borderId="14" xfId="0" applyFont="1" applyFill="1" applyBorder="1" applyAlignment="1">
      <alignment horizontal="center"/>
    </xf>
    <xf numFmtId="0" fontId="6" fillId="4" borderId="14" xfId="0" applyFont="1" applyFill="1" applyBorder="1" applyAlignment="1">
      <alignment horizontal="center"/>
    </xf>
    <xf numFmtId="0" fontId="12" fillId="6" borderId="12" xfId="0" applyFont="1" applyFill="1" applyBorder="1" applyAlignment="1">
      <alignment horizontal="center"/>
    </xf>
    <xf numFmtId="0" fontId="12" fillId="5" borderId="12" xfId="0" applyFont="1" applyFill="1" applyBorder="1" applyAlignment="1">
      <alignment horizontal="center"/>
    </xf>
    <xf numFmtId="0" fontId="14" fillId="0" borderId="0" xfId="0" applyFont="1" applyAlignment="1">
      <alignment horizontal="center" vertical="center"/>
    </xf>
    <xf numFmtId="0" fontId="14" fillId="0" borderId="0" xfId="0" applyFont="1" applyAlignment="1">
      <alignment vertical="center"/>
    </xf>
    <xf numFmtId="0" fontId="14" fillId="0" borderId="0" xfId="0" applyFont="1" applyAlignment="1">
      <alignment horizontal="center" vertical="center" wrapText="1"/>
    </xf>
    <xf numFmtId="9" fontId="14" fillId="0" borderId="0" xfId="7" applyFont="1" applyAlignment="1">
      <alignment horizontal="center" vertical="center"/>
    </xf>
    <xf numFmtId="0" fontId="14" fillId="7" borderId="15" xfId="0" applyFont="1" applyFill="1" applyBorder="1" applyAlignment="1">
      <alignment horizontal="center" vertical="center" wrapText="1"/>
    </xf>
    <xf numFmtId="0" fontId="14" fillId="0" borderId="15" xfId="0" applyFont="1" applyBorder="1" applyAlignment="1">
      <alignment horizontal="center" vertical="center" wrapText="1"/>
    </xf>
    <xf numFmtId="9" fontId="15" fillId="5" borderId="34" xfId="7" applyFont="1" applyFill="1" applyBorder="1" applyAlignment="1">
      <alignment horizontal="center" vertical="center" wrapText="1"/>
    </xf>
    <xf numFmtId="9" fontId="15" fillId="6" borderId="32" xfId="7" applyFont="1" applyFill="1" applyBorder="1" applyAlignment="1">
      <alignment horizontal="center" vertical="center" wrapText="1"/>
    </xf>
    <xf numFmtId="9" fontId="15" fillId="5" borderId="33" xfId="7" applyFont="1" applyFill="1" applyBorder="1" applyAlignment="1">
      <alignment horizontal="center" vertical="center" wrapText="1"/>
    </xf>
    <xf numFmtId="10" fontId="14" fillId="0" borderId="27" xfId="7" applyNumberFormat="1" applyFont="1" applyBorder="1" applyAlignment="1">
      <alignment horizontal="center" vertical="center"/>
    </xf>
    <xf numFmtId="10" fontId="14" fillId="0" borderId="25" xfId="7" applyNumberFormat="1" applyFont="1" applyBorder="1" applyAlignment="1">
      <alignment horizontal="center" vertical="center"/>
    </xf>
    <xf numFmtId="10" fontId="14" fillId="0" borderId="29" xfId="7" applyNumberFormat="1" applyFont="1" applyBorder="1" applyAlignment="1">
      <alignment horizontal="center" vertical="center"/>
    </xf>
    <xf numFmtId="10" fontId="14" fillId="0" borderId="23" xfId="7" applyNumberFormat="1" applyFont="1" applyBorder="1" applyAlignment="1">
      <alignment horizontal="center" vertical="center"/>
    </xf>
    <xf numFmtId="10" fontId="14" fillId="0" borderId="17" xfId="7" applyNumberFormat="1" applyFont="1" applyBorder="1" applyAlignment="1">
      <alignment horizontal="center" vertical="center"/>
    </xf>
    <xf numFmtId="0" fontId="14" fillId="10" borderId="0" xfId="0" applyFont="1" applyFill="1" applyAlignment="1">
      <alignment horizontal="center" vertical="center"/>
    </xf>
    <xf numFmtId="0" fontId="14" fillId="10" borderId="0" xfId="0" applyFont="1" applyFill="1" applyAlignment="1">
      <alignment horizontal="center" vertical="center" wrapText="1"/>
    </xf>
    <xf numFmtId="9" fontId="14" fillId="10" borderId="0" xfId="7" applyFont="1" applyFill="1" applyAlignment="1">
      <alignment horizontal="center" vertical="center"/>
    </xf>
    <xf numFmtId="9" fontId="14" fillId="0" borderId="35" xfId="7" applyFont="1" applyBorder="1" applyAlignment="1">
      <alignment horizontal="center" vertical="center"/>
    </xf>
    <xf numFmtId="9" fontId="14" fillId="0" borderId="36" xfId="7" applyFont="1" applyBorder="1" applyAlignment="1">
      <alignment horizontal="center" vertical="center"/>
    </xf>
    <xf numFmtId="0" fontId="14" fillId="0" borderId="31" xfId="0" applyFont="1" applyBorder="1" applyAlignment="1">
      <alignment horizontal="center" vertical="center" wrapText="1"/>
    </xf>
    <xf numFmtId="0" fontId="14" fillId="0" borderId="32" xfId="0" applyFont="1" applyBorder="1" applyAlignment="1">
      <alignment horizontal="center" vertical="center" wrapText="1"/>
    </xf>
    <xf numFmtId="0" fontId="15" fillId="5" borderId="37" xfId="0" applyFont="1" applyFill="1" applyBorder="1" applyAlignment="1">
      <alignment horizontal="center" vertical="center" wrapText="1"/>
    </xf>
    <xf numFmtId="0" fontId="15" fillId="6" borderId="38" xfId="0" applyFont="1" applyFill="1" applyBorder="1" applyAlignment="1">
      <alignment horizontal="center" vertical="center" wrapText="1"/>
    </xf>
    <xf numFmtId="0" fontId="6" fillId="4" borderId="39" xfId="0" applyFont="1" applyFill="1" applyBorder="1" applyAlignment="1">
      <alignment horizontal="center" vertical="center"/>
    </xf>
    <xf numFmtId="0" fontId="14" fillId="7" borderId="16" xfId="0" applyFont="1" applyFill="1" applyBorder="1" applyAlignment="1">
      <alignment horizontal="center" vertical="center"/>
    </xf>
    <xf numFmtId="0" fontId="14" fillId="0" borderId="27" xfId="0" applyFont="1" applyBorder="1" applyAlignment="1">
      <alignment horizontal="center" vertical="center"/>
    </xf>
    <xf numFmtId="0" fontId="14" fillId="0" borderId="42" xfId="0" applyFont="1" applyBorder="1" applyAlignment="1">
      <alignment horizontal="center" vertical="center"/>
    </xf>
    <xf numFmtId="0" fontId="14" fillId="0" borderId="43" xfId="0" applyFont="1" applyBorder="1" applyAlignment="1">
      <alignment horizontal="center" vertical="center"/>
    </xf>
    <xf numFmtId="0" fontId="14" fillId="0" borderId="15" xfId="0" applyFont="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justify" vertical="center" wrapText="1"/>
    </xf>
    <xf numFmtId="0" fontId="3" fillId="0" borderId="0" xfId="0" applyFont="1" applyAlignment="1">
      <alignment horizontal="center" vertical="center" wrapText="1"/>
    </xf>
    <xf numFmtId="9" fontId="3" fillId="0" borderId="0" xfId="7" applyFont="1" applyBorder="1" applyAlignment="1" applyProtection="1">
      <alignment horizontal="center" vertical="center" wrapText="1"/>
    </xf>
    <xf numFmtId="0" fontId="3" fillId="11" borderId="2" xfId="0" applyFont="1" applyFill="1" applyBorder="1" applyAlignment="1">
      <alignment horizontal="center" vertical="center" wrapText="1"/>
    </xf>
    <xf numFmtId="0" fontId="15" fillId="5" borderId="17" xfId="0" applyFont="1" applyFill="1" applyBorder="1" applyAlignment="1">
      <alignment horizontal="center" vertical="center" wrapText="1"/>
    </xf>
    <xf numFmtId="0" fontId="5" fillId="0" borderId="17" xfId="0" applyFont="1" applyBorder="1" applyAlignment="1">
      <alignment horizontal="center" vertical="center" wrapText="1"/>
    </xf>
    <xf numFmtId="0" fontId="5" fillId="12" borderId="17" xfId="0" applyFont="1" applyFill="1" applyBorder="1" applyAlignment="1">
      <alignment horizontal="center" vertical="center" wrapText="1"/>
    </xf>
    <xf numFmtId="0" fontId="15" fillId="5" borderId="19" xfId="0" applyFont="1" applyFill="1" applyBorder="1" applyAlignment="1">
      <alignment horizontal="center" vertical="center" wrapText="1"/>
    </xf>
    <xf numFmtId="0" fontId="5" fillId="0" borderId="19" xfId="0" applyFont="1" applyBorder="1" applyAlignment="1">
      <alignment horizontal="center" vertical="center" wrapText="1"/>
    </xf>
    <xf numFmtId="2" fontId="5" fillId="0" borderId="48" xfId="0" applyNumberFormat="1" applyFont="1" applyBorder="1" applyAlignment="1">
      <alignment horizontal="center" vertical="center" wrapText="1"/>
    </xf>
    <xf numFmtId="2" fontId="5" fillId="0" borderId="49" xfId="0" applyNumberFormat="1" applyFont="1" applyBorder="1" applyAlignment="1">
      <alignment horizontal="center" vertical="center" wrapText="1"/>
    </xf>
    <xf numFmtId="2" fontId="5" fillId="0" borderId="32" xfId="0" applyNumberFormat="1" applyFont="1" applyBorder="1" applyAlignment="1">
      <alignment horizontal="center" vertical="center" wrapText="1"/>
    </xf>
    <xf numFmtId="0" fontId="5" fillId="14" borderId="17" xfId="0" applyFont="1" applyFill="1" applyBorder="1" applyAlignment="1">
      <alignment horizontal="center" vertical="center" wrapText="1"/>
    </xf>
    <xf numFmtId="0" fontId="3" fillId="18" borderId="18" xfId="0" applyFont="1" applyFill="1" applyBorder="1" applyAlignment="1">
      <alignment horizontal="left" vertical="center" wrapText="1"/>
    </xf>
    <xf numFmtId="0" fontId="3" fillId="15" borderId="18" xfId="0" applyFont="1" applyFill="1" applyBorder="1" applyAlignment="1">
      <alignment horizontal="left" vertical="center" wrapText="1"/>
    </xf>
    <xf numFmtId="0" fontId="18" fillId="19" borderId="18" xfId="0" applyFont="1" applyFill="1" applyBorder="1" applyAlignment="1">
      <alignment horizontal="left" vertical="center" wrapText="1"/>
    </xf>
    <xf numFmtId="0" fontId="3" fillId="16" borderId="18" xfId="0" applyFont="1" applyFill="1" applyBorder="1" applyAlignment="1">
      <alignment horizontal="left" vertical="center" wrapText="1"/>
    </xf>
    <xf numFmtId="0" fontId="3" fillId="17" borderId="20" xfId="0" applyFont="1" applyFill="1" applyBorder="1" applyAlignment="1">
      <alignment horizontal="left" vertical="center" wrapText="1"/>
    </xf>
    <xf numFmtId="0" fontId="6" fillId="0" borderId="0" xfId="0" applyFont="1" applyAlignment="1">
      <alignment horizontal="center" vertical="center" wrapText="1"/>
    </xf>
    <xf numFmtId="0" fontId="6" fillId="0" borderId="17" xfId="0" applyFont="1" applyBorder="1" applyAlignment="1">
      <alignment vertical="center" wrapText="1"/>
    </xf>
    <xf numFmtId="0" fontId="5" fillId="0" borderId="17" xfId="2" applyFont="1" applyBorder="1" applyAlignment="1">
      <alignment horizontal="justify" vertical="center" wrapText="1"/>
    </xf>
    <xf numFmtId="17" fontId="5" fillId="0" borderId="17" xfId="2" applyNumberFormat="1" applyFont="1" applyBorder="1" applyAlignment="1">
      <alignment horizontal="center" vertical="center" wrapText="1"/>
    </xf>
    <xf numFmtId="0" fontId="6" fillId="0" borderId="17" xfId="6" applyFont="1" applyBorder="1" applyAlignment="1">
      <alignment vertical="center" wrapText="1"/>
    </xf>
    <xf numFmtId="0" fontId="5" fillId="0" borderId="17" xfId="2" applyFont="1" applyBorder="1" applyAlignment="1">
      <alignment horizontal="center" vertical="center" wrapText="1"/>
    </xf>
    <xf numFmtId="0" fontId="6" fillId="0" borderId="19" xfId="6" applyFont="1" applyBorder="1" applyAlignment="1">
      <alignment vertical="center" wrapText="1"/>
    </xf>
    <xf numFmtId="0" fontId="6" fillId="0" borderId="19" xfId="0" applyFont="1" applyBorder="1" applyAlignment="1">
      <alignment vertical="center" wrapText="1"/>
    </xf>
    <xf numFmtId="0" fontId="6" fillId="0" borderId="21" xfId="0" applyFont="1" applyBorder="1" applyAlignment="1">
      <alignment vertical="center" wrapText="1"/>
    </xf>
    <xf numFmtId="0" fontId="6" fillId="0" borderId="22" xfId="0" applyFont="1" applyBorder="1" applyAlignment="1">
      <alignment vertical="center" wrapText="1"/>
    </xf>
    <xf numFmtId="0" fontId="5" fillId="3" borderId="25" xfId="1" applyFont="1" applyFill="1" applyBorder="1" applyAlignment="1">
      <alignment horizontal="justify" vertical="center" wrapText="1"/>
    </xf>
    <xf numFmtId="0" fontId="5" fillId="3" borderId="25" xfId="2" applyFont="1" applyFill="1" applyBorder="1" applyAlignment="1">
      <alignment horizontal="justify" vertical="center" wrapText="1"/>
    </xf>
    <xf numFmtId="0" fontId="5" fillId="3" borderId="25" xfId="2" applyFont="1" applyFill="1" applyBorder="1" applyAlignment="1">
      <alignment horizontal="center" vertical="center" wrapText="1"/>
    </xf>
    <xf numFmtId="0" fontId="5" fillId="3" borderId="29" xfId="3" applyFont="1" applyFill="1" applyBorder="1" applyAlignment="1">
      <alignment horizontal="justify" vertical="center" wrapText="1"/>
    </xf>
    <xf numFmtId="0" fontId="11" fillId="2" borderId="44" xfId="6" applyFont="1" applyFill="1" applyBorder="1" applyAlignment="1">
      <alignment horizontal="center" vertical="center" wrapText="1"/>
    </xf>
    <xf numFmtId="0" fontId="11" fillId="2" borderId="45" xfId="6" applyFont="1" applyFill="1" applyBorder="1" applyAlignment="1">
      <alignment horizontal="center" vertical="center" wrapText="1"/>
    </xf>
    <xf numFmtId="0" fontId="12" fillId="2" borderId="20" xfId="6" applyFont="1" applyFill="1" applyBorder="1" applyAlignment="1">
      <alignment horizontal="center" vertical="center" wrapText="1"/>
    </xf>
    <xf numFmtId="0" fontId="12" fillId="2" borderId="21" xfId="6" applyFont="1" applyFill="1" applyBorder="1" applyAlignment="1">
      <alignment horizontal="center" vertical="center" wrapText="1"/>
    </xf>
    <xf numFmtId="0" fontId="11" fillId="2" borderId="21" xfId="6" applyFont="1" applyFill="1" applyBorder="1" applyAlignment="1">
      <alignment horizontal="center" vertical="center" wrapText="1"/>
    </xf>
    <xf numFmtId="0" fontId="6" fillId="0" borderId="18" xfId="0" applyFont="1" applyBorder="1" applyAlignment="1">
      <alignment horizontal="center" vertical="center" wrapText="1"/>
    </xf>
    <xf numFmtId="0" fontId="16" fillId="8" borderId="2" xfId="0" applyFont="1" applyFill="1" applyBorder="1" applyAlignment="1">
      <alignment vertical="center" wrapText="1"/>
    </xf>
    <xf numFmtId="0" fontId="16" fillId="0" borderId="13" xfId="0" applyFont="1" applyBorder="1" applyAlignment="1">
      <alignment vertical="center" wrapText="1"/>
    </xf>
    <xf numFmtId="0" fontId="9" fillId="9" borderId="2" xfId="0" applyFont="1" applyFill="1" applyBorder="1" applyAlignment="1">
      <alignment vertical="center"/>
    </xf>
    <xf numFmtId="0" fontId="9" fillId="0" borderId="0" xfId="0" applyFont="1" applyAlignment="1">
      <alignment vertical="center"/>
    </xf>
    <xf numFmtId="0" fontId="9" fillId="0" borderId="2" xfId="0" applyFont="1" applyBorder="1" applyAlignment="1">
      <alignment vertical="center"/>
    </xf>
    <xf numFmtId="0" fontId="6" fillId="0" borderId="55" xfId="0" applyFont="1" applyBorder="1" applyAlignment="1">
      <alignment vertical="center" wrapText="1"/>
    </xf>
    <xf numFmtId="0" fontId="6" fillId="0" borderId="2" xfId="0" applyFont="1" applyBorder="1" applyAlignment="1">
      <alignment vertical="center" wrapText="1"/>
    </xf>
    <xf numFmtId="0" fontId="11" fillId="20" borderId="54" xfId="0" applyFont="1" applyFill="1" applyBorder="1" applyAlignment="1">
      <alignment vertical="center" wrapText="1"/>
    </xf>
    <xf numFmtId="10" fontId="5" fillId="3" borderId="25" xfId="1" applyNumberFormat="1" applyFont="1" applyFill="1" applyBorder="1" applyAlignment="1">
      <alignment horizontal="center" vertical="center" wrapText="1"/>
    </xf>
    <xf numFmtId="0" fontId="0" fillId="0" borderId="0" xfId="0" applyAlignment="1">
      <alignment wrapText="1"/>
    </xf>
    <xf numFmtId="0" fontId="6" fillId="21" borderId="14" xfId="0" applyFont="1" applyFill="1" applyBorder="1" applyAlignment="1">
      <alignment horizontal="center"/>
    </xf>
    <xf numFmtId="0" fontId="17" fillId="0" borderId="46" xfId="0" applyFont="1" applyBorder="1" applyAlignment="1">
      <alignment vertical="center" wrapText="1"/>
    </xf>
    <xf numFmtId="0" fontId="21" fillId="0" borderId="0" xfId="0" applyFont="1" applyAlignment="1">
      <alignment vertical="center"/>
    </xf>
    <xf numFmtId="0" fontId="6" fillId="0" borderId="56" xfId="0" applyFont="1" applyBorder="1" applyAlignment="1">
      <alignment vertical="center" wrapText="1"/>
    </xf>
    <xf numFmtId="0" fontId="6" fillId="0" borderId="57" xfId="0" applyFont="1" applyBorder="1" applyAlignment="1">
      <alignment vertical="center" wrapText="1"/>
    </xf>
    <xf numFmtId="0" fontId="18" fillId="13" borderId="19" xfId="0" applyFont="1" applyFill="1" applyBorder="1" applyAlignment="1" applyProtection="1">
      <alignment vertical="center" wrapText="1"/>
      <protection locked="0"/>
    </xf>
    <xf numFmtId="0" fontId="6" fillId="0" borderId="63" xfId="0" applyFont="1" applyBorder="1" applyAlignment="1">
      <alignment horizontal="center" vertical="center"/>
    </xf>
    <xf numFmtId="0" fontId="6" fillId="7" borderId="55" xfId="0" applyFont="1" applyFill="1" applyBorder="1" applyAlignment="1">
      <alignment vertical="center" wrapText="1"/>
    </xf>
    <xf numFmtId="14" fontId="5" fillId="0" borderId="17" xfId="2" applyNumberFormat="1" applyFont="1" applyBorder="1" applyAlignment="1">
      <alignment horizontal="center" vertical="center" wrapText="1"/>
    </xf>
    <xf numFmtId="0" fontId="6" fillId="0" borderId="17" xfId="6" applyFont="1" applyBorder="1" applyAlignment="1">
      <alignment horizontal="justify" vertical="center" wrapText="1"/>
    </xf>
    <xf numFmtId="14" fontId="6" fillId="0" borderId="17" xfId="6" applyNumberFormat="1" applyFont="1" applyBorder="1" applyAlignment="1">
      <alignment horizontal="center" vertical="center" wrapText="1"/>
    </xf>
    <xf numFmtId="0" fontId="6" fillId="0" borderId="17" xfId="6" applyFont="1" applyBorder="1" applyAlignment="1">
      <alignment horizontal="center" vertical="center" wrapText="1"/>
    </xf>
    <xf numFmtId="0" fontId="6" fillId="0" borderId="21" xfId="0" applyFont="1" applyBorder="1" applyAlignment="1">
      <alignment horizontal="justify" vertical="center" wrapText="1"/>
    </xf>
    <xf numFmtId="14" fontId="6" fillId="0" borderId="21" xfId="0" applyNumberFormat="1" applyFont="1" applyBorder="1" applyAlignment="1">
      <alignment horizontal="center" vertical="center" wrapText="1"/>
    </xf>
    <xf numFmtId="0" fontId="6" fillId="0" borderId="21" xfId="0" applyFont="1" applyBorder="1" applyAlignment="1">
      <alignment horizontal="center" vertical="center" wrapText="1"/>
    </xf>
    <xf numFmtId="0" fontId="6" fillId="0" borderId="17" xfId="0" applyFont="1" applyBorder="1" applyAlignment="1">
      <alignment horizontal="justify" vertical="center" wrapText="1"/>
    </xf>
    <xf numFmtId="0" fontId="6" fillId="0" borderId="19" xfId="6" applyFont="1" applyBorder="1" applyAlignment="1">
      <alignment horizontal="justify" vertical="center" wrapText="1"/>
    </xf>
    <xf numFmtId="0" fontId="6" fillId="0" borderId="17" xfId="0" applyFont="1" applyBorder="1" applyAlignment="1">
      <alignment horizontal="center" vertical="center" wrapText="1"/>
    </xf>
    <xf numFmtId="0" fontId="6" fillId="0" borderId="19" xfId="0" applyFont="1" applyBorder="1" applyAlignment="1">
      <alignment horizontal="center" vertical="center" wrapText="1"/>
    </xf>
    <xf numFmtId="9" fontId="6" fillId="0" borderId="17" xfId="0" applyNumberFormat="1" applyFont="1" applyBorder="1" applyAlignment="1">
      <alignment horizontal="center" vertical="center" wrapText="1"/>
    </xf>
    <xf numFmtId="0" fontId="15" fillId="6" borderId="0" xfId="0" applyFont="1" applyFill="1" applyAlignment="1">
      <alignment horizontal="center" vertical="center"/>
    </xf>
    <xf numFmtId="0" fontId="5" fillId="7" borderId="55" xfId="0" applyFont="1" applyFill="1" applyBorder="1" applyAlignment="1">
      <alignment vertical="center" wrapText="1"/>
    </xf>
    <xf numFmtId="0" fontId="6" fillId="22" borderId="14" xfId="0" applyFont="1" applyFill="1" applyBorder="1" applyAlignment="1">
      <alignment horizontal="center"/>
    </xf>
    <xf numFmtId="0" fontId="6" fillId="4" borderId="14" xfId="0" quotePrefix="1" applyFont="1" applyFill="1" applyBorder="1" applyAlignment="1">
      <alignment horizontal="center"/>
    </xf>
    <xf numFmtId="0" fontId="6" fillId="0" borderId="48" xfId="0" applyFont="1" applyBorder="1" applyAlignment="1">
      <alignment horizontal="justify" vertical="center" wrapText="1"/>
    </xf>
    <xf numFmtId="0" fontId="5" fillId="24" borderId="17" xfId="0" applyFont="1" applyFill="1" applyBorder="1" applyAlignment="1">
      <alignment horizontal="center" vertical="center" wrapText="1"/>
    </xf>
    <xf numFmtId="0" fontId="5" fillId="23" borderId="17" xfId="0" applyFont="1" applyFill="1" applyBorder="1" applyAlignment="1">
      <alignment horizontal="center" vertical="center" wrapText="1"/>
    </xf>
    <xf numFmtId="0" fontId="26" fillId="0" borderId="0" xfId="8" applyAlignment="1">
      <alignment vertical="center" wrapText="1"/>
    </xf>
    <xf numFmtId="9" fontId="6" fillId="0" borderId="21" xfId="0" applyNumberFormat="1" applyFont="1" applyBorder="1" applyAlignment="1">
      <alignment horizontal="center" vertical="center" wrapText="1"/>
    </xf>
    <xf numFmtId="0" fontId="14" fillId="7" borderId="18" xfId="0" applyFont="1" applyFill="1" applyBorder="1" applyAlignment="1">
      <alignment horizontal="center" vertical="center"/>
    </xf>
    <xf numFmtId="0" fontId="14" fillId="7" borderId="17" xfId="0" applyFont="1" applyFill="1" applyBorder="1" applyAlignment="1">
      <alignment horizontal="center" vertical="center"/>
    </xf>
    <xf numFmtId="0" fontId="3" fillId="0" borderId="18" xfId="0" applyFont="1" applyBorder="1" applyAlignment="1">
      <alignment horizontal="left" vertical="center" wrapText="1"/>
    </xf>
    <xf numFmtId="0" fontId="3" fillId="0" borderId="17" xfId="0" applyFont="1" applyBorder="1" applyAlignment="1">
      <alignment horizontal="left" vertical="center" wrapText="1"/>
    </xf>
    <xf numFmtId="0" fontId="14" fillId="7" borderId="40" xfId="0" applyFont="1" applyFill="1" applyBorder="1" applyAlignment="1">
      <alignment horizontal="center" vertical="center"/>
    </xf>
    <xf numFmtId="0" fontId="14" fillId="7" borderId="41" xfId="0" applyFont="1" applyFill="1" applyBorder="1" applyAlignment="1">
      <alignment horizontal="center" vertical="center"/>
    </xf>
    <xf numFmtId="0" fontId="14" fillId="7" borderId="24" xfId="0" applyFont="1" applyFill="1" applyBorder="1" applyAlignment="1">
      <alignment horizontal="center" vertical="center"/>
    </xf>
    <xf numFmtId="0" fontId="14" fillId="7" borderId="26" xfId="0" applyFont="1" applyFill="1" applyBorder="1" applyAlignment="1">
      <alignment horizontal="center" vertical="center"/>
    </xf>
    <xf numFmtId="0" fontId="14" fillId="7" borderId="28" xfId="0" applyFont="1" applyFill="1" applyBorder="1" applyAlignment="1">
      <alignment vertical="center"/>
    </xf>
    <xf numFmtId="0" fontId="14" fillId="7" borderId="30" xfId="0" applyFont="1" applyFill="1" applyBorder="1" applyAlignment="1">
      <alignment vertical="center"/>
    </xf>
    <xf numFmtId="0" fontId="17" fillId="0" borderId="61" xfId="0" applyFont="1" applyBorder="1" applyAlignment="1">
      <alignment horizontal="center" vertical="center" wrapText="1"/>
    </xf>
    <xf numFmtId="0" fontId="17" fillId="0" borderId="59" xfId="0" applyFont="1" applyBorder="1" applyAlignment="1">
      <alignment horizontal="center" vertical="center" wrapText="1"/>
    </xf>
    <xf numFmtId="0" fontId="17" fillId="0" borderId="60" xfId="0" applyFont="1" applyBorder="1" applyAlignment="1">
      <alignment horizontal="center" vertical="center" wrapText="1"/>
    </xf>
    <xf numFmtId="0" fontId="18" fillId="13" borderId="51" xfId="0" applyFont="1" applyFill="1" applyBorder="1" applyAlignment="1" applyProtection="1">
      <alignment horizontal="center" vertical="center" wrapText="1"/>
      <protection locked="0"/>
    </xf>
    <xf numFmtId="0" fontId="18" fillId="13" borderId="62" xfId="0" applyFont="1" applyFill="1" applyBorder="1" applyAlignment="1" applyProtection="1">
      <alignment horizontal="center" vertical="center" wrapText="1"/>
      <protection locked="0"/>
    </xf>
    <xf numFmtId="0" fontId="18" fillId="13" borderId="23" xfId="0" applyFont="1" applyFill="1" applyBorder="1" applyAlignment="1" applyProtection="1">
      <alignment horizontal="center" vertical="center" wrapText="1"/>
      <protection locked="0"/>
    </xf>
    <xf numFmtId="0" fontId="14" fillId="7" borderId="64" xfId="0" applyFont="1" applyFill="1" applyBorder="1" applyAlignment="1">
      <alignment horizontal="center" vertical="center" wrapText="1"/>
    </xf>
    <xf numFmtId="0" fontId="14" fillId="7" borderId="65" xfId="0" applyFont="1" applyFill="1" applyBorder="1" applyAlignment="1">
      <alignment horizontal="center" vertical="center" wrapText="1"/>
    </xf>
    <xf numFmtId="0" fontId="14" fillId="7" borderId="66" xfId="0" applyFont="1" applyFill="1" applyBorder="1" applyAlignment="1">
      <alignment horizontal="center" vertical="center" wrapText="1"/>
    </xf>
    <xf numFmtId="0" fontId="14" fillId="7" borderId="67" xfId="0" applyFont="1" applyFill="1" applyBorder="1" applyAlignment="1">
      <alignment horizontal="center" vertical="center" wrapText="1"/>
    </xf>
    <xf numFmtId="0" fontId="14" fillId="7" borderId="35" xfId="0" applyFont="1" applyFill="1" applyBorder="1" applyAlignment="1">
      <alignment horizontal="center" vertical="center" wrapText="1"/>
    </xf>
    <xf numFmtId="0" fontId="14" fillId="7" borderId="36" xfId="0" applyFont="1" applyFill="1" applyBorder="1" applyAlignment="1">
      <alignment horizontal="center" vertical="center" wrapText="1"/>
    </xf>
    <xf numFmtId="0" fontId="14" fillId="7" borderId="44" xfId="0" applyFont="1" applyFill="1" applyBorder="1" applyAlignment="1">
      <alignment horizontal="center" vertical="center" wrapText="1"/>
    </xf>
    <xf numFmtId="0" fontId="14" fillId="7" borderId="18" xfId="0" applyFont="1" applyFill="1" applyBorder="1" applyAlignment="1">
      <alignment horizontal="center" vertical="center" wrapText="1"/>
    </xf>
    <xf numFmtId="0" fontId="3" fillId="0" borderId="47" xfId="0" applyFont="1" applyBorder="1" applyAlignment="1">
      <alignment horizontal="left" vertical="center" wrapText="1"/>
    </xf>
    <xf numFmtId="0" fontId="3" fillId="0" borderId="48" xfId="0" applyFont="1" applyBorder="1" applyAlignment="1">
      <alignment horizontal="left" vertical="center" wrapText="1"/>
    </xf>
    <xf numFmtId="0" fontId="3" fillId="7" borderId="31" xfId="0" applyFont="1" applyFill="1" applyBorder="1" applyAlignment="1">
      <alignment horizontal="center" vertical="center" wrapText="1"/>
    </xf>
    <xf numFmtId="0" fontId="3" fillId="7" borderId="32" xfId="0" applyFont="1" applyFill="1" applyBorder="1" applyAlignment="1">
      <alignment horizontal="center" vertical="center" wrapText="1"/>
    </xf>
    <xf numFmtId="2" fontId="19" fillId="23" borderId="32" xfId="0" applyNumberFormat="1" applyFont="1" applyFill="1" applyBorder="1" applyAlignment="1">
      <alignment horizontal="center" vertical="center" wrapText="1"/>
    </xf>
    <xf numFmtId="2" fontId="19" fillId="23" borderId="33" xfId="0" applyNumberFormat="1" applyFont="1" applyFill="1" applyBorder="1" applyAlignment="1">
      <alignment horizontal="center" vertical="center" wrapText="1"/>
    </xf>
    <xf numFmtId="0" fontId="19" fillId="0" borderId="50" xfId="0" applyFont="1" applyBorder="1" applyAlignment="1">
      <alignment horizontal="left" vertical="top" wrapText="1"/>
    </xf>
    <xf numFmtId="0" fontId="19" fillId="0" borderId="25" xfId="0" applyFont="1" applyBorder="1" applyAlignment="1">
      <alignment horizontal="left" vertical="top" wrapText="1"/>
    </xf>
    <xf numFmtId="0" fontId="19" fillId="0" borderId="18" xfId="0" applyFont="1" applyBorder="1" applyAlignment="1">
      <alignment horizontal="left" vertical="top" wrapText="1"/>
    </xf>
    <xf numFmtId="0" fontId="19" fillId="0" borderId="17" xfId="0" applyFont="1"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7" borderId="25" xfId="0" applyFont="1" applyFill="1" applyBorder="1" applyAlignment="1">
      <alignment horizontal="center" vertical="center" wrapText="1"/>
    </xf>
    <xf numFmtId="0" fontId="19" fillId="7" borderId="29" xfId="0" applyFont="1" applyFill="1" applyBorder="1" applyAlignment="1">
      <alignment horizontal="center" vertical="center" wrapText="1"/>
    </xf>
    <xf numFmtId="0" fontId="19" fillId="0" borderId="17" xfId="0" applyFont="1" applyBorder="1" applyAlignment="1">
      <alignment horizontal="center" vertical="center" wrapText="1"/>
    </xf>
    <xf numFmtId="0" fontId="19" fillId="0" borderId="19" xfId="0" applyFont="1" applyBorder="1" applyAlignment="1">
      <alignment horizontal="center" vertical="center" wrapText="1"/>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5" fillId="7" borderId="58" xfId="0" applyFont="1" applyFill="1" applyBorder="1" applyAlignment="1">
      <alignment horizontal="center" vertical="center" wrapText="1"/>
    </xf>
    <xf numFmtId="0" fontId="5" fillId="7" borderId="59" xfId="0" applyFont="1" applyFill="1" applyBorder="1" applyAlignment="1">
      <alignment horizontal="center" vertical="center" wrapText="1"/>
    </xf>
    <xf numFmtId="0" fontId="5" fillId="7" borderId="60" xfId="0" applyFont="1" applyFill="1" applyBorder="1" applyAlignment="1">
      <alignment horizontal="center" vertical="center" wrapText="1"/>
    </xf>
    <xf numFmtId="0" fontId="19" fillId="0" borderId="68" xfId="0" applyFont="1" applyBorder="1" applyAlignment="1">
      <alignment horizontal="center" vertical="center" wrapText="1"/>
    </xf>
    <xf numFmtId="0" fontId="0" fillId="0" borderId="62" xfId="0" applyBorder="1" applyAlignment="1">
      <alignment horizontal="center" vertical="center" wrapText="1"/>
    </xf>
    <xf numFmtId="0" fontId="0" fillId="0" borderId="69" xfId="0" applyBorder="1" applyAlignment="1">
      <alignment horizontal="center" vertical="center" wrapText="1"/>
    </xf>
    <xf numFmtId="0" fontId="6" fillId="7" borderId="44" xfId="0" applyFont="1" applyFill="1" applyBorder="1" applyAlignment="1">
      <alignment horizontal="center" vertical="center" wrapText="1"/>
    </xf>
    <xf numFmtId="0" fontId="6" fillId="7" borderId="51" xfId="0" applyFont="1" applyFill="1" applyBorder="1" applyAlignment="1">
      <alignment horizontal="center" vertical="center" wrapText="1"/>
    </xf>
    <xf numFmtId="0" fontId="11" fillId="2" borderId="46" xfId="6" applyFont="1" applyFill="1" applyBorder="1" applyAlignment="1">
      <alignment horizontal="center" vertical="center" wrapText="1"/>
    </xf>
    <xf numFmtId="0" fontId="11" fillId="2" borderId="22" xfId="6" applyFont="1" applyFill="1" applyBorder="1" applyAlignment="1">
      <alignment horizontal="center" vertical="center" wrapText="1"/>
    </xf>
    <xf numFmtId="0" fontId="20" fillId="0" borderId="0" xfId="6" applyFont="1" applyAlignment="1">
      <alignment horizontal="center" vertical="center" wrapText="1"/>
    </xf>
    <xf numFmtId="0" fontId="20" fillId="7" borderId="52" xfId="6" applyFont="1" applyFill="1" applyBorder="1" applyAlignment="1">
      <alignment horizontal="center" vertical="center" wrapText="1"/>
    </xf>
    <xf numFmtId="0" fontId="20" fillId="7" borderId="53" xfId="6" applyFont="1" applyFill="1" applyBorder="1" applyAlignment="1">
      <alignment horizontal="center" vertical="center" wrapText="1"/>
    </xf>
    <xf numFmtId="0" fontId="11" fillId="2" borderId="45" xfId="6" applyFont="1" applyFill="1" applyBorder="1" applyAlignment="1">
      <alignment horizontal="center" vertical="center" wrapText="1"/>
    </xf>
    <xf numFmtId="0" fontId="11" fillId="2" borderId="21" xfId="6" applyFont="1" applyFill="1" applyBorder="1" applyAlignment="1">
      <alignment horizontal="center" vertical="center" wrapText="1"/>
    </xf>
    <xf numFmtId="0" fontId="11" fillId="2" borderId="0" xfId="6" applyFont="1" applyFill="1" applyAlignment="1">
      <alignment horizontal="center" vertical="center" wrapText="1"/>
    </xf>
    <xf numFmtId="0" fontId="11" fillId="2" borderId="3" xfId="6" applyFont="1" applyFill="1" applyBorder="1" applyAlignment="1">
      <alignment horizontal="center" vertical="center" wrapText="1"/>
    </xf>
    <xf numFmtId="0" fontId="11" fillId="2" borderId="9" xfId="6" applyFont="1" applyFill="1" applyBorder="1" applyAlignment="1">
      <alignment horizontal="center" vertical="center" wrapText="1"/>
    </xf>
    <xf numFmtId="0" fontId="11" fillId="2" borderId="7" xfId="6" applyFont="1" applyFill="1" applyBorder="1" applyAlignment="1">
      <alignment horizontal="center" vertical="center" wrapText="1"/>
    </xf>
    <xf numFmtId="0" fontId="10" fillId="0" borderId="0" xfId="6" applyFont="1" applyAlignment="1">
      <alignment horizontal="center" vertical="center" wrapText="1"/>
    </xf>
    <xf numFmtId="0" fontId="10" fillId="7" borderId="2" xfId="6" applyFont="1" applyFill="1" applyBorder="1" applyAlignment="1">
      <alignment horizontal="center" vertical="center" wrapText="1"/>
    </xf>
    <xf numFmtId="0" fontId="11" fillId="2" borderId="11" xfId="6" applyFont="1" applyFill="1" applyBorder="1" applyAlignment="1">
      <alignment horizontal="center" vertical="center" wrapText="1"/>
    </xf>
    <xf numFmtId="0" fontId="11" fillId="2" borderId="4" xfId="6" applyFont="1" applyFill="1" applyBorder="1" applyAlignment="1">
      <alignment horizontal="center" vertical="center" wrapText="1"/>
    </xf>
    <xf numFmtId="0" fontId="11" fillId="2" borderId="5" xfId="6" applyFont="1" applyFill="1" applyBorder="1" applyAlignment="1">
      <alignment horizontal="center" vertical="center" wrapText="1"/>
    </xf>
  </cellXfs>
  <cellStyles count="9">
    <cellStyle name="Hipervínculo" xfId="8" builtinId="8"/>
    <cellStyle name="Normal" xfId="0" builtinId="0"/>
    <cellStyle name="Normal 2" xfId="2" xr:uid="{00000000-0005-0000-0000-000001000000}"/>
    <cellStyle name="Normal 3" xfId="6" xr:uid="{00000000-0005-0000-0000-000002000000}"/>
    <cellStyle name="Normal 4" xfId="3" xr:uid="{00000000-0005-0000-0000-000003000000}"/>
    <cellStyle name="Normal 4 2" xfId="4" xr:uid="{00000000-0005-0000-0000-000004000000}"/>
    <cellStyle name="Normal 5" xfId="1" xr:uid="{00000000-0005-0000-0000-000005000000}"/>
    <cellStyle name="Normal 5 2" xfId="5" xr:uid="{00000000-0005-0000-0000-000006000000}"/>
    <cellStyle name="Porcentaje" xfId="7" builtinId="5"/>
  </cellStyles>
  <dxfs count="132">
    <dxf>
      <font>
        <color rgb="FF9C0006"/>
      </font>
      <fill>
        <patternFill>
          <bgColor rgb="FFFFC7CE"/>
        </patternFill>
      </fill>
    </dxf>
    <dxf>
      <font>
        <color rgb="FF006100"/>
      </font>
      <fill>
        <patternFill>
          <bgColor rgb="FFC6EFCE"/>
        </patternFill>
      </fill>
    </dxf>
    <dxf>
      <fill>
        <patternFill>
          <bgColor indexed="10"/>
        </patternFill>
      </fill>
    </dxf>
    <dxf>
      <fill>
        <patternFill>
          <bgColor indexed="13"/>
        </patternFill>
      </fill>
    </dxf>
    <dxf>
      <fill>
        <patternFill>
          <bgColor indexed="50"/>
        </patternFill>
      </fill>
    </dxf>
    <dxf>
      <fill>
        <patternFill>
          <bgColor rgb="FF92D050"/>
        </patternFill>
      </fill>
    </dxf>
    <dxf>
      <fill>
        <patternFill>
          <bgColor rgb="FFFFFF00"/>
        </patternFill>
      </fill>
    </dxf>
    <dxf>
      <fill>
        <patternFill patternType="none">
          <bgColor auto="1"/>
        </patternFill>
      </fill>
    </dxf>
    <dxf>
      <fill>
        <patternFill>
          <bgColor rgb="FFFF0000"/>
        </patternFill>
      </fill>
    </dxf>
    <dxf>
      <fill>
        <patternFill>
          <bgColor indexed="13"/>
        </patternFill>
      </fill>
    </dxf>
    <dxf>
      <fill>
        <patternFill>
          <bgColor indexed="10"/>
        </patternFill>
      </fill>
    </dxf>
    <dxf>
      <fill>
        <patternFill>
          <bgColor rgb="FF92D050"/>
        </patternFill>
      </fill>
    </dxf>
    <dxf>
      <fill>
        <patternFill>
          <bgColor indexed="52"/>
        </patternFill>
      </fill>
    </dxf>
    <dxf>
      <fill>
        <patternFill>
          <bgColor rgb="FF00B050"/>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9"/>
        <color theme="1"/>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sz val="9"/>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sz val="9"/>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sz val="9"/>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sz val="9"/>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sz val="9"/>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sz val="9"/>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sz val="9"/>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sz val="9"/>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sz val="9"/>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sz val="9"/>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sz val="9"/>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sz val="9"/>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sz val="9"/>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sz val="9"/>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sz val="9"/>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sz val="9"/>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sz val="9"/>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sz val="9"/>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sz val="9"/>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sz val="9"/>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sz val="9"/>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sz val="9"/>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sz val="9"/>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sz val="9"/>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sz val="9"/>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sz val="9"/>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sz val="9"/>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sz val="9"/>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sz val="9"/>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sz val="9"/>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sz val="9"/>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sz val="9"/>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sz val="9"/>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sz val="9"/>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sz val="9"/>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sz val="9"/>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sz val="9"/>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right style="thin">
          <color indexed="64"/>
        </right>
        <top style="thin">
          <color indexed="64"/>
        </top>
        <bottom/>
      </border>
    </dxf>
    <dxf>
      <font>
        <sz val="9"/>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dxf>
    <dxf>
      <numFmt numFmtId="0" formatCode="General"/>
      <alignment horizontal="general" vertical="bottom" textRotation="0" wrapText="1" indent="0" justifyLastLine="0" shrinkToFit="0" readingOrder="0"/>
    </dxf>
    <dxf>
      <numFmt numFmtId="0" formatCode="General"/>
      <alignment horizontal="general" vertical="bottom" textRotation="0" wrapText="1" indent="0" justifyLastLine="0" shrinkToFit="0" readingOrder="0"/>
    </dxf>
    <dxf>
      <numFmt numFmtId="0" formatCode="General"/>
      <alignment horizontal="general" vertical="bottom" textRotation="0" wrapText="1" indent="0" justifyLastLine="0" shrinkToFit="0" readingOrder="0"/>
    </dxf>
    <dxf>
      <numFmt numFmtId="0" formatCode="General"/>
      <alignment horizontal="general" vertical="bottom" textRotation="0" wrapText="1" indent="0" justifyLastLine="0" shrinkToFit="0" readingOrder="0"/>
    </dxf>
    <dxf>
      <numFmt numFmtId="0" formatCode="General"/>
      <alignment horizontal="general" vertical="bottom" textRotation="0" wrapText="1" indent="0" justifyLastLine="0" shrinkToFit="0" readingOrder="0"/>
    </dxf>
    <dxf>
      <numFmt numFmtId="0" formatCode="General"/>
      <alignment horizontal="general" vertical="bottom" textRotation="0" wrapText="1" indent="0" justifyLastLine="0" shrinkToFit="0" readingOrder="0"/>
    </dxf>
    <dxf>
      <numFmt numFmtId="0" formatCode="General"/>
      <alignment horizontal="general" vertical="bottom" textRotation="0" wrapText="1" indent="0" justifyLastLine="0" shrinkToFit="0" readingOrder="0"/>
    </dxf>
    <dxf>
      <numFmt numFmtId="0" formatCode="General"/>
      <alignment horizontal="general" vertical="bottom" textRotation="0" wrapText="1" indent="0" justifyLastLine="0" shrinkToFit="0" readingOrder="0"/>
    </dxf>
    <dxf>
      <numFmt numFmtId="0" formatCode="General"/>
      <alignment horizontal="general" vertical="bottom" textRotation="0" wrapText="1" indent="0" justifyLastLine="0" shrinkToFit="0" readingOrder="0"/>
    </dxf>
    <dxf>
      <numFmt numFmtId="0" formatCode="General"/>
      <alignment horizontal="general" vertical="bottom" textRotation="0" wrapText="1" indent="0" justifyLastLine="0" shrinkToFit="0" readingOrder="0"/>
    </dxf>
    <dxf>
      <numFmt numFmtId="0" formatCode="General"/>
      <alignment horizontal="general" vertical="bottom" textRotation="0" wrapText="1" indent="0" justifyLastLine="0" shrinkToFit="0" readingOrder="0"/>
    </dxf>
    <dxf>
      <numFmt numFmtId="0" formatCode="General"/>
      <alignment horizontal="general" vertical="bottom" textRotation="0" wrapText="1" indent="0" justifyLastLine="0" shrinkToFit="0" readingOrder="0"/>
    </dxf>
    <dxf>
      <numFmt numFmtId="0" formatCode="General"/>
      <alignment horizontal="general" vertical="bottom" textRotation="0" wrapText="1" indent="0" justifyLastLine="0" shrinkToFit="0" readingOrder="0"/>
    </dxf>
    <dxf>
      <numFmt numFmtId="0" formatCode="General"/>
      <alignment horizontal="general" vertical="bottom" textRotation="0" wrapText="1" indent="0" justifyLastLine="0" shrinkToFit="0" readingOrder="0"/>
    </dxf>
    <dxf>
      <numFmt numFmtId="0" formatCode="General"/>
      <alignment horizontal="general" vertical="bottom" textRotation="0" wrapText="1" indent="0" justifyLastLine="0" shrinkToFit="0" readingOrder="0"/>
    </dxf>
    <dxf>
      <numFmt numFmtId="0" formatCode="General"/>
      <alignment horizontal="general" vertical="bottom" textRotation="0" wrapText="1" indent="0" justifyLastLine="0" shrinkToFit="0" readingOrder="0"/>
    </dxf>
    <dxf>
      <numFmt numFmtId="0" formatCode="General"/>
      <alignment horizontal="general" vertical="bottom" textRotation="0" wrapText="1" indent="0" justifyLastLine="0" shrinkToFit="0" readingOrder="0"/>
    </dxf>
    <dxf>
      <numFmt numFmtId="0" formatCode="General"/>
      <alignment horizontal="general" vertical="bottom" textRotation="0" wrapText="1" indent="0" justifyLastLine="0" shrinkToFit="0" readingOrder="0"/>
    </dxf>
    <dxf>
      <numFmt numFmtId="0" formatCode="General"/>
      <alignment horizontal="general" vertical="bottom" textRotation="0" wrapText="1" indent="0" justifyLastLine="0" shrinkToFit="0" readingOrder="0"/>
    </dxf>
    <dxf>
      <numFmt numFmtId="0" formatCode="General"/>
      <alignment horizontal="general" vertical="bottom" textRotation="0" wrapText="1" indent="0" justifyLastLine="0" shrinkToFit="0" readingOrder="0"/>
    </dxf>
    <dxf>
      <numFmt numFmtId="0" formatCode="General"/>
      <alignment horizontal="general" vertical="bottom" textRotation="0" wrapText="1" indent="0" justifyLastLine="0" shrinkToFit="0" readingOrder="0"/>
    </dxf>
    <dxf>
      <numFmt numFmtId="0" formatCode="General"/>
      <alignment horizontal="general" vertical="bottom" textRotation="0" wrapText="1" indent="0" justifyLastLine="0" shrinkToFit="0" readingOrder="0"/>
    </dxf>
    <dxf>
      <numFmt numFmtId="0" formatCode="General"/>
      <alignment horizontal="general" vertical="bottom" textRotation="0" wrapText="1" indent="0" justifyLastLine="0" shrinkToFit="0" readingOrder="0"/>
    </dxf>
    <dxf>
      <numFmt numFmtId="0" formatCode="General"/>
      <alignment horizontal="general" vertical="bottom" textRotation="0" wrapText="1" indent="0" justifyLastLine="0" shrinkToFit="0" readingOrder="0"/>
    </dxf>
    <dxf>
      <numFmt numFmtId="0" formatCode="General"/>
      <alignment horizontal="general" vertical="bottom" textRotation="0" wrapText="1" indent="0" justifyLastLine="0" shrinkToFit="0" readingOrder="0"/>
    </dxf>
    <dxf>
      <numFmt numFmtId="0" formatCode="General"/>
      <alignment horizontal="general" vertical="bottom" textRotation="0" wrapText="1" indent="0" justifyLastLine="0" shrinkToFit="0" readingOrder="0"/>
    </dxf>
    <dxf>
      <numFmt numFmtId="0" formatCode="General"/>
      <alignment horizontal="general" vertical="bottom" textRotation="0" wrapText="1" indent="0" justifyLastLine="0" shrinkToFit="0" readingOrder="0"/>
    </dxf>
    <dxf>
      <numFmt numFmtId="0" formatCode="General"/>
      <alignment horizontal="general" vertical="bottom" textRotation="0" wrapText="1" indent="0" justifyLastLine="0" shrinkToFit="0" readingOrder="0"/>
    </dxf>
    <dxf>
      <numFmt numFmtId="0" formatCode="General"/>
      <alignment horizontal="general" vertical="bottom" textRotation="0" wrapText="1" indent="0" justifyLastLine="0" shrinkToFit="0" readingOrder="0"/>
    </dxf>
    <dxf>
      <numFmt numFmtId="0" formatCode="General"/>
      <alignment horizontal="general" vertical="bottom" textRotation="0" wrapText="1" indent="0" justifyLastLine="0" shrinkToFit="0" readingOrder="0"/>
    </dxf>
    <dxf>
      <numFmt numFmtId="0" formatCode="General"/>
      <alignment horizontal="general" vertical="bottom" textRotation="0" wrapText="1" indent="0" justifyLastLine="0" shrinkToFit="0" readingOrder="0"/>
    </dxf>
    <dxf>
      <numFmt numFmtId="0" formatCode="General"/>
      <alignment horizontal="general" vertical="bottom" textRotation="0" wrapText="1" indent="0" justifyLastLine="0" shrinkToFit="0" readingOrder="0"/>
    </dxf>
    <dxf>
      <numFmt numFmtId="0" formatCode="General"/>
      <alignment horizontal="general" vertical="bottom" textRotation="0" wrapText="1" indent="0" justifyLastLine="0" shrinkToFit="0" readingOrder="0"/>
    </dxf>
    <dxf>
      <numFmt numFmtId="0" formatCode="General"/>
      <alignment horizontal="general" vertical="bottom" textRotation="0" wrapText="1" indent="0" justifyLastLine="0" shrinkToFit="0" readingOrder="0"/>
    </dxf>
    <dxf>
      <numFmt numFmtId="0" formatCode="General"/>
      <alignment horizontal="general" vertical="bottom" textRotation="0" wrapText="1" indent="0" justifyLastLine="0" shrinkToFit="0" readingOrder="0"/>
    </dxf>
    <dxf>
      <numFmt numFmtId="0" formatCode="General"/>
      <alignment horizontal="general" vertical="bottom" textRotation="0" wrapText="1" indent="0" justifyLastLine="0" shrinkToFit="0" readingOrder="0"/>
    </dxf>
    <dxf>
      <numFmt numFmtId="0" formatCode="General"/>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14" displayName="Table14" ref="A1:AL59" totalsRowShown="0">
  <autoFilter ref="A1:AL59" xr:uid="{00000000-0009-0000-0100-000003000000}"/>
  <tableColumns count="38">
    <tableColumn id="7" xr3:uid="{00000000-0010-0000-0000-000007000000}" name="Elija la unidad a la que pertenece:" dataDxfId="131"/>
    <tableColumn id="9" xr3:uid="{00000000-0010-0000-0000-000009000000}" name="Observaciones a pregunta A01" dataDxfId="130"/>
    <tableColumn id="11" xr3:uid="{00000000-0010-0000-0000-00000B000000}" name="Observaciones a pregunta AC02" dataDxfId="129"/>
    <tableColumn id="13" xr3:uid="{00000000-0010-0000-0000-00000D000000}" name="Observaciones a pregunta A03" dataDxfId="128"/>
    <tableColumn id="15" xr3:uid="{00000000-0010-0000-0000-00000F000000}" name="Observaciones a pregunta A04" dataDxfId="127"/>
    <tableColumn id="17" xr3:uid="{00000000-0010-0000-0000-000011000000}" name="Observaciones a pregunta AC05" dataDxfId="126"/>
    <tableColumn id="19" xr3:uid="{00000000-0010-0000-0000-000013000000}" name="Observaciones a pregunta A06" dataDxfId="125"/>
    <tableColumn id="21" xr3:uid="{00000000-0010-0000-0000-000015000000}" name="Observaciones a pregunta A07" dataDxfId="124"/>
    <tableColumn id="23" xr3:uid="{00000000-0010-0000-0000-000017000000}" name="Observaciones a pregunta A08" dataDxfId="123"/>
    <tableColumn id="25" xr3:uid="{00000000-0010-0000-0000-000019000000}" name="Observaciones a pregunta A09" dataDxfId="122"/>
    <tableColumn id="27" xr3:uid="{00000000-0010-0000-0000-00001B000000}" name="Observaciones a pregunta A10" dataDxfId="121"/>
    <tableColumn id="29" xr3:uid="{00000000-0010-0000-0000-00001D000000}" name="Observaciones a pregunta A11" dataDxfId="120"/>
    <tableColumn id="31" xr3:uid="{00000000-0010-0000-0000-00001F000000}" name="Observaciones a pregunta R01:" dataDxfId="119"/>
    <tableColumn id="33" xr3:uid="{00000000-0010-0000-0000-000021000000}" name="Observaciones a pregunta R02:" dataDxfId="118"/>
    <tableColumn id="35" xr3:uid="{00000000-0010-0000-0000-000023000000}" name="Observaciones a pregunta R03:" dataDxfId="117"/>
    <tableColumn id="37" xr3:uid="{00000000-0010-0000-0000-000025000000}" name="Observaciones a pregunta RAC04:" dataDxfId="116"/>
    <tableColumn id="39" xr3:uid="{00000000-0010-0000-0000-000027000000}" name="Observaciones a pregunta C01:" dataDxfId="115"/>
    <tableColumn id="41" xr3:uid="{00000000-0010-0000-0000-000029000000}" name="Observaciones a pregunta C02:" dataDxfId="114"/>
    <tableColumn id="43" xr3:uid="{00000000-0010-0000-0000-00002B000000}" name="Observaciones a pregunta C03:" dataDxfId="113"/>
    <tableColumn id="45" xr3:uid="{00000000-0010-0000-0000-00002D000000}" name="Observaciones a pregunta C04:" dataDxfId="112"/>
    <tableColumn id="47" xr3:uid="{00000000-0010-0000-0000-00002F000000}" name="Observaciones a pregunta C05:" dataDxfId="111"/>
    <tableColumn id="49" xr3:uid="{00000000-0010-0000-0000-000031000000}" name="Observaciones a pregunta C06:" dataDxfId="110"/>
    <tableColumn id="51" xr3:uid="{00000000-0010-0000-0000-000033000000}" name="Observaciones a pregunta C07:" dataDxfId="109"/>
    <tableColumn id="53" xr3:uid="{00000000-0010-0000-0000-000035000000}" name="Observaciones a pregunta C08:" dataDxfId="108"/>
    <tableColumn id="55" xr3:uid="{00000000-0010-0000-0000-000037000000}" name="Observaciones a pregunta C09:" dataDxfId="107"/>
    <tableColumn id="57" xr3:uid="{00000000-0010-0000-0000-000039000000}" name="Observaciones a pregunta I01:" dataDxfId="106"/>
    <tableColumn id="59" xr3:uid="{00000000-0010-0000-0000-00003B000000}" name="Observaciones a pregunta I02:" dataDxfId="105"/>
    <tableColumn id="61" xr3:uid="{00000000-0010-0000-0000-00003D000000}" name="Observaciones a pregunta I03:" dataDxfId="104"/>
    <tableColumn id="63" xr3:uid="{00000000-0010-0000-0000-00003F000000}" name="Observaciones a pregunta I04:" dataDxfId="103"/>
    <tableColumn id="65" xr3:uid="{00000000-0010-0000-0000-000041000000}" name="Observaciones a pregunta I05:" dataDxfId="102"/>
    <tableColumn id="67" xr3:uid="{00000000-0010-0000-0000-000043000000}" name="Observaciones a pregunta S01:" dataDxfId="101"/>
    <tableColumn id="69" xr3:uid="{00000000-0010-0000-0000-000045000000}" name="Observaciones a pregunta S02:" dataDxfId="100"/>
    <tableColumn id="71" xr3:uid="{00000000-0010-0000-0000-000047000000}" name="Observaciones a pregunta S03:" dataDxfId="99"/>
    <tableColumn id="73" xr3:uid="{00000000-0010-0000-0000-000049000000}" name="Observaciones a pregunta S04:" dataDxfId="98"/>
    <tableColumn id="75" xr3:uid="{00000000-0010-0000-0000-00004B000000}" name="Observaciones a pregunta S05:" dataDxfId="97"/>
    <tableColumn id="77" xr3:uid="{00000000-0010-0000-0000-00004D000000}" name="Observaciones a pregunta S06:" dataDxfId="96"/>
    <tableColumn id="79" xr3:uid="{00000000-0010-0000-0000-00004F000000}" name="Observaciones a pregunta S07:" dataDxfId="95"/>
    <tableColumn id="81" xr3:uid="{00000000-0010-0000-0000-000051000000}" name="Observaciones a pregunta S AC 08:" dataDxfId="94"/>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1" displayName="Table1" ref="A1:AL11" totalsRowCount="1">
  <autoFilter ref="A1:AL10" xr:uid="{00000000-0009-0000-0100-000001000000}"/>
  <tableColumns count="38">
    <tableColumn id="7" xr3:uid="{00000000-0010-0000-0100-000007000000}" name="Elija la unidad a la que pertenece:" totalsRowFunction="count" dataDxfId="93" totalsRowDxfId="92"/>
    <tableColumn id="8" xr3:uid="{00000000-0010-0000-0100-000008000000}" name="A01: ¿Se realiza, en su unidad, por parte de las jefaturas o alguien designado,  una inducción al puesto a los nuevos funcionarios?" dataDxfId="91" totalsRowDxfId="90"/>
    <tableColumn id="10" xr3:uid="{00000000-0010-0000-0100-00000A000000}" name="AC02: ¿Conoce usted cuáles son las competencias sustanciales del MGP?" dataDxfId="89" totalsRowDxfId="88"/>
    <tableColumn id="12" xr3:uid="{00000000-0010-0000-0100-00000C000000}" name="A03: ¿Se le ha comunicado acerca de las competencias sustanciales que desarrolla cada dependencia de la institución?" dataDxfId="87" totalsRowDxfId="86"/>
    <tableColumn id="14" xr3:uid="{00000000-0010-0000-0100-00000E000000}" name="A04: ¿Se establece en su institución un plan de capacitación para fortalecer las labores del personal?" dataDxfId="85" totalsRowDxfId="84"/>
    <tableColumn id="16" xr3:uid="{00000000-0010-0000-0100-000010000000}" name="AC05: ¿Se le han definido, por parte de su jefatura o persona delegada, cuáles son las funciones que debe desempeñar de acuerdo con su puesto?" dataDxfId="83" totalsRowDxfId="82"/>
    <tableColumn id="18" xr3:uid="{00000000-0010-0000-0100-000012000000}" name="A06: ¿Se realizan en su unidad acciones o actividades para promover el trabajo en equipo?" dataDxfId="81" totalsRowDxfId="80"/>
    <tableColumn id="20" xr3:uid="{00000000-0010-0000-0100-000014000000}" name="A07: ¿Considera usted que el ambiente laboral de su unidad le permite realizar adecuadamente su trabajo?" dataDxfId="79" totalsRowDxfId="78"/>
    <tableColumn id="22" xr3:uid="{00000000-0010-0000-0100-000016000000}" name="A08: ¿Conoce usted el código de ética y valores  institucionales?" dataDxfId="77" totalsRowDxfId="76"/>
    <tableColumn id="24" xr3:uid="{00000000-0010-0000-0100-000018000000}" name="A09: ¿Conoce cuáles comportamientos se consideran inaceptables, de acuerdo con el marco institucional en materia ética?" dataDxfId="75" totalsRowDxfId="74"/>
    <tableColumn id="26" xr3:uid="{00000000-0010-0000-0100-00001A000000}" name="A10: ¿En su unidad, se ejecutan acciones que promuevan, apoyen y muestren compromiso con el control interno?" dataDxfId="73" totalsRowDxfId="72"/>
    <tableColumn id="28" xr3:uid="{00000000-0010-0000-0100-00001C000000}" name="A11: ¿En su unidad existen mecanismos de supervisión de las actividades y tareas en las cuales usted se desempeña?" dataDxfId="71" totalsRowDxfId="70"/>
    <tableColumn id="30" xr3:uid="{00000000-0010-0000-0100-00001E000000}" name="R01: ¿En su unidad, participa usted en la formulación del Plan Anual Operativo (PAO)?" dataDxfId="69" totalsRowDxfId="68"/>
    <tableColumn id="32" xr3:uid="{00000000-0010-0000-0100-000020000000}" name="R02: ¿En su unidad, participa usted en la formulación del Sistema Específico de Valoración del Riesgo Institucional (SEVRI)?" dataDxfId="67" totalsRowDxfId="66"/>
    <tableColumn id="34" xr3:uid="{00000000-0010-0000-0100-000022000000}" name="R03: ¿En su unidad, se consideran los riesgos identificados en el SEVRI para llevar a cabo las acciones correctivas?" dataDxfId="65" totalsRowDxfId="64"/>
    <tableColumn id="36" xr3:uid="{00000000-0010-0000-0100-000024000000}" name="RAC04: ¿En su unidad, se estan acatando las medidas sanitarias dadas por la administración, para atender al público interNoy externo?" dataDxfId="63" totalsRowDxfId="62"/>
    <tableColumn id="38" xr3:uid="{00000000-0010-0000-0100-000026000000}" name="C01: ¿En la unidad, se le informa sobre los lineamientos o directrices  acerca de controles institucionales, establecidos en la institución?" dataDxfId="61" totalsRowDxfId="60"/>
    <tableColumn id="40" xr3:uid="{00000000-0010-0000-0100-000028000000}" name="C02: ¿En su unidad, se aplican los controles para la asignación y el uso de activos?" dataDxfId="59" totalsRowDxfId="58"/>
    <tableColumn id="42" xr3:uid="{00000000-0010-0000-0100-00002A000000}" name="C03: ¿Conoce usted, las acciones implementadas por las comisiones institucionales:  Género, Valores, Discapacidad, Ambiente, LGBTIQ+?" dataDxfId="57" totalsRowDxfId="56"/>
    <tableColumn id="44" xr3:uid="{00000000-0010-0000-0100-00002C000000}" name="C04: ¿En su unidad se atienden las recomendaciones emitidas por la Auditoría Interna, Ministerio de Hacienda y la Contraloría General de la República?" dataDxfId="55" totalsRowDxfId="54"/>
    <tableColumn id="46" xr3:uid="{00000000-0010-0000-0100-00002E000000}" name="C05: ¿En su unidad, se articulan los criterios de la evaluación de desempeño con el Plan Anual Operativo (PAO), u otra herramienta que se utilice para establecer o definir las actividades o tareas..." dataDxfId="53" totalsRowDxfId="52"/>
    <tableColumn id="48" xr3:uid="{00000000-0010-0000-0100-000030000000}" name="C06: ¿En su unidad, el teletrabajo contribuye al el cumplimiento de las metas y objetivos establecidos en el Plan Anual Operativo (PAO), o la herramienta que se utilice para establecer o definir l..." dataDxfId="51" totalsRowDxfId="50"/>
    <tableColumn id="50" xr3:uid="{00000000-0010-0000-0100-000032000000}" name="CAC07: ¿Conoce usted si su jefatura inmediata supervisa y revisa las labores presenciales o teletrabajables?" dataDxfId="49" totalsRowDxfId="48"/>
    <tableColumn id="52" xr3:uid="{00000000-0010-0000-0100-000034000000}" name="C08: ¿Conoce usted si existe un manual de cargo que le permita conocer cuáles son las funciones y responsabilidades de su puesto?" dataDxfId="47" totalsRowDxfId="46"/>
    <tableColumn id="54" xr3:uid="{00000000-0010-0000-0100-000036000000}" name="C09: ¿En su unidad, participa usted en el diseño y actualización de los procedimientos?" dataDxfId="45" totalsRowDxfId="44"/>
    <tableColumn id="56" xr3:uid="{00000000-0010-0000-0100-000038000000}" name="I01: ¿En su unidad, utilizan sistemas informáticos o herramientas tecnológicas para el desempeño de sus funciones?" dataDxfId="43" totalsRowDxfId="42"/>
    <tableColumn id="58" xr3:uid="{00000000-0010-0000-0100-00003A000000}" name="I02: ¿En su unidad, aplica usted la normativa, directrices, políticas y otras que se han establecido para el uso de las Tecnologías de Información?" dataDxfId="41" totalsRowDxfId="40"/>
    <tableColumn id="60" xr3:uid="{00000000-0010-0000-0100-00003C000000}" name="I03: ¿En su unidad, son atendidos  los problemas de mantenimiento o soporte técnico de los equipos asignados?" dataDxfId="39" totalsRowDxfId="38"/>
    <tableColumn id="62" xr3:uid="{00000000-0010-0000-0100-00003E000000}" name="I04: ¿En su unidad, existen procedimientos para respaldar la información para la operación de sus funciones?" dataDxfId="37" totalsRowDxfId="36"/>
    <tableColumn id="64" xr3:uid="{00000000-0010-0000-0100-000040000000}" name="IAC05: ¿Conoce si la Unidad de Informática, aplica las medidas de seguridad y protección para que la información de la institución Noeste en riesgo?" dataDxfId="35" totalsRowDxfId="34"/>
    <tableColumn id="66" xr3:uid="{00000000-0010-0000-0100-000042000000}" name="S01: ¿La información que genera su unidad para las personas usuarias es oportuna y correcta?" dataDxfId="33" totalsRowDxfId="32"/>
    <tableColumn id="68" xr3:uid="{00000000-0010-0000-0100-000044000000}" name="S02: ¿Se ha establecido por escrito, en su institución, los requisitos para suministrar información a las personas usuarias (internos o externos)?" dataDxfId="31" totalsRowDxfId="30"/>
    <tableColumn id="70" xr3:uid="{00000000-0010-0000-0100-000046000000}" name="S03: ¿En su unidad, se aplican prácticas del comportamiento ético?" dataDxfId="29" totalsRowDxfId="28"/>
    <tableColumn id="72" xr3:uid="{00000000-0010-0000-0100-000048000000}" name="S04: ¿En su unidad, la herramienta de la Autoevaluación de Control InterNo(CSI) permite identificar debilidades o amenazas para el fortalecimiento de la gestión institucional?" dataDxfId="27" totalsRowDxfId="26"/>
    <tableColumn id="74" xr3:uid="{00000000-0010-0000-0100-00004A000000}" name="S05: ¿En su unidad, se le brinda seguimiento a las recomendaciones emitidas por los órganos reguladores y de control: Auditoría, Ministerio de Hacienda, la Contraloría General de la República o cu..." dataDxfId="25" totalsRowDxfId="24"/>
    <tableColumn id="76" xr3:uid="{00000000-0010-0000-0100-00004C000000}" name="S06: ¿En su unidad, se aplican herramientas que establece la Unidad de Planificación para el control y seguimiento, para detectar un posible incumplimiento de las metas?" dataDxfId="23" totalsRowDxfId="22"/>
    <tableColumn id="78" xr3:uid="{00000000-0010-0000-0100-00004E000000}" name="S07: ¿En su unidad,  se le brinda seguimiento a los informes del Plan Anual Operativo (PAO), Sistema de Control InterNo(CSI) y el Sistema Específico de Valoración de Riesgo (SEVRI)?" dataDxfId="21" totalsRowDxfId="20"/>
    <tableColumn id="80" xr3:uid="{00000000-0010-0000-0100-000050000000}" name="S AC 08: ¿En su institución, se promueven actividades de sensibilización en temas de género, discapacidad, población diversa, valores y ambiente?" dataDxfId="19" totalsRowDxfId="18"/>
  </tableColumns>
  <tableStyleInfo name="TableStyleMedium2" showFirstColumn="0" showLastColumn="0" showRowStripes="1" showColumnStripes="0"/>
</table>
</file>

<file path=xl/theme/theme1.xml><?xml version="1.0" encoding="utf-8"?>
<a:theme xmlns:a="http://schemas.openxmlformats.org/drawingml/2006/main" name="Sector">
  <a:themeElements>
    <a:clrScheme name="Sector">
      <a:dk1>
        <a:sysClr val="windowText" lastClr="000000"/>
      </a:dk1>
      <a:lt1>
        <a:sysClr val="window" lastClr="FFFFFF"/>
      </a:lt1>
      <a:dk2>
        <a:srgbClr val="146194"/>
      </a:dk2>
      <a:lt2>
        <a:srgbClr val="76DBF4"/>
      </a:lt2>
      <a:accent1>
        <a:srgbClr val="052F61"/>
      </a:accent1>
      <a:accent2>
        <a:srgbClr val="A50E82"/>
      </a:accent2>
      <a:accent3>
        <a:srgbClr val="14967C"/>
      </a:accent3>
      <a:accent4>
        <a:srgbClr val="6A9E1F"/>
      </a:accent4>
      <a:accent5>
        <a:srgbClr val="E87D37"/>
      </a:accent5>
      <a:accent6>
        <a:srgbClr val="C62324"/>
      </a:accent6>
      <a:hlink>
        <a:srgbClr val="0D2E46"/>
      </a:hlink>
      <a:folHlink>
        <a:srgbClr val="356A95"/>
      </a:folHlink>
    </a:clrScheme>
    <a:fontScheme name="Sector">
      <a:maj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ector">
      <a:fillStyleLst>
        <a:solidFill>
          <a:schemeClr val="phClr"/>
        </a:solidFill>
        <a:gradFill rotWithShape="1">
          <a:gsLst>
            <a:gs pos="0">
              <a:schemeClr val="phClr">
                <a:tint val="62000"/>
                <a:hueMod val="94000"/>
                <a:satMod val="140000"/>
                <a:lumMod val="110000"/>
              </a:schemeClr>
            </a:gs>
            <a:gs pos="100000">
              <a:schemeClr val="phClr">
                <a:tint val="84000"/>
                <a:satMod val="160000"/>
              </a:schemeClr>
            </a:gs>
          </a:gsLst>
          <a:lin ang="5400000" scaled="0"/>
        </a:gradFill>
        <a:gradFill rotWithShape="1">
          <a:gsLst>
            <a:gs pos="0">
              <a:schemeClr val="phClr">
                <a:tint val="98000"/>
                <a:hueMod val="94000"/>
                <a:satMod val="130000"/>
                <a:lumMod val="128000"/>
              </a:schemeClr>
            </a:gs>
            <a:gs pos="100000">
              <a:schemeClr val="phClr">
                <a:shade val="94000"/>
                <a:lumMod val="88000"/>
              </a:schemeClr>
            </a:gs>
          </a:gsLst>
          <a:lin ang="5400000" scaled="0"/>
        </a:gradFill>
      </a:fillStyleLst>
      <a:lnStyleLst>
        <a:ln w="9525" cap="rnd" cmpd="sng" algn="ctr">
          <a:solidFill>
            <a:schemeClr val="phClr">
              <a:tint val="76000"/>
              <a:alpha val="60000"/>
              <a:hueMod val="94000"/>
            </a:schemeClr>
          </a:solidFill>
          <a:prstDash val="solid"/>
        </a:ln>
        <a:ln w="15875" cap="rnd" cmpd="sng" algn="ctr">
          <a:solidFill>
            <a:schemeClr val="phClr">
              <a:hueMod val="94000"/>
            </a:schemeClr>
          </a:solidFill>
          <a:prstDash val="solid"/>
        </a:ln>
        <a:ln w="28575" cap="rnd" cmpd="sng" algn="ctr">
          <a:solidFill>
            <a:schemeClr val="phClr"/>
          </a:solidFill>
          <a:prstDash val="solid"/>
        </a:ln>
      </a:lnStyleLst>
      <a:effectStyleLst>
        <a:effectStyle>
          <a:effectLst/>
        </a:effectStyle>
        <a:effectStyle>
          <a:effectLst>
            <a:innerShdw blurRad="25400" dist="12700" dir="13500000">
              <a:srgbClr val="000000">
                <a:alpha val="45000"/>
              </a:srgbClr>
            </a:innerShdw>
          </a:effectLst>
        </a:effectStyle>
        <a:effectStyle>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a:effectStyle>
      </a:effectStyleLst>
      <a:bgFillStyleLst>
        <a:solidFill>
          <a:schemeClr val="phClr"/>
        </a:solidFill>
        <a:gradFill rotWithShape="1">
          <a:gsLst>
            <a:gs pos="10000">
              <a:schemeClr val="phClr">
                <a:tint val="97000"/>
                <a:hueMod val="92000"/>
                <a:satMod val="169000"/>
                <a:lumMod val="164000"/>
              </a:schemeClr>
            </a:gs>
            <a:gs pos="100000">
              <a:schemeClr val="phClr">
                <a:shade val="96000"/>
                <a:satMod val="120000"/>
                <a:lumMod val="90000"/>
              </a:schemeClr>
            </a:gs>
          </a:gsLst>
          <a:lin ang="6120000" scaled="1"/>
        </a:gradFill>
        <a:gradFill rotWithShape="1">
          <a:gsLst>
            <a:gs pos="0">
              <a:schemeClr val="phClr">
                <a:tint val="97000"/>
                <a:hueMod val="92000"/>
                <a:satMod val="169000"/>
                <a:lumMod val="164000"/>
              </a:schemeClr>
            </a:gs>
            <a:gs pos="100000">
              <a:schemeClr val="phClr">
                <a:shade val="96000"/>
                <a:satMod val="120000"/>
                <a:lumMod val="90000"/>
              </a:schemeClr>
            </a:gs>
          </a:gsLst>
          <a:path path="circle">
            <a:fillToRect b="100000"/>
          </a:path>
        </a:gradFill>
      </a:bgFillStyleLst>
    </a:fmtScheme>
  </a:themeElements>
  <a:objectDefaults/>
  <a:extraClrSchemeLst/>
  <a:extLst>
    <a:ext uri="{05A4C25C-085E-4340-85A3-A5531E510DB2}">
      <thm15:themeFamily xmlns:thm15="http://schemas.microsoft.com/office/thememl/2012/main" name="Slice" id="{0507925B-6AC9-4358-8E18-C330545D08F8}" vid="{13FEC7C6-62A9-40C4-99D2-581AACACAA2F}"/>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hyperlink" Target="https://www.imprentanacional.go.cr/quienessomos/normativa/Codigo%20de%20Etica%20y%20Conducta%20Imprenta%20Nacional%202024.pdf" TargetMode="External"/><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59"/>
  <sheetViews>
    <sheetView workbookViewId="0">
      <selection activeCell="A2" sqref="A2"/>
    </sheetView>
  </sheetViews>
  <sheetFormatPr baseColWidth="10" defaultColWidth="8" defaultRowHeight="13.5" x14ac:dyDescent="0.25"/>
  <cols>
    <col min="1" max="38" width="17.5" bestFit="1" customWidth="1"/>
  </cols>
  <sheetData>
    <row r="1" spans="1:38" ht="13.75" x14ac:dyDescent="0.2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row>
    <row r="2" spans="1:38" ht="202.5" x14ac:dyDescent="0.25">
      <c r="A2" s="106" t="s">
        <v>38</v>
      </c>
      <c r="B2" s="106"/>
      <c r="C2" s="106"/>
      <c r="D2" s="106"/>
      <c r="E2" s="106" t="s">
        <v>39</v>
      </c>
      <c r="F2" s="106"/>
      <c r="G2" s="106"/>
      <c r="H2" s="106"/>
      <c r="I2" s="106"/>
      <c r="J2" s="106"/>
      <c r="K2" s="106"/>
      <c r="L2" s="106"/>
      <c r="M2" s="106"/>
      <c r="N2" s="106"/>
      <c r="O2" s="106"/>
      <c r="P2" s="106"/>
      <c r="Q2" s="106"/>
      <c r="R2" s="106"/>
      <c r="S2" s="106"/>
      <c r="T2" s="106"/>
      <c r="U2" s="106"/>
      <c r="V2" s="106"/>
      <c r="W2" s="106"/>
      <c r="X2" s="106"/>
      <c r="Y2" s="106"/>
      <c r="Z2" s="106"/>
      <c r="AA2" s="106"/>
      <c r="AB2" s="106"/>
      <c r="AC2" s="106" t="s">
        <v>40</v>
      </c>
      <c r="AD2" s="106"/>
      <c r="AE2" s="106"/>
      <c r="AF2" s="106"/>
      <c r="AG2" s="106"/>
      <c r="AH2" s="106"/>
      <c r="AI2" s="106"/>
      <c r="AJ2" s="106"/>
      <c r="AK2" s="106"/>
      <c r="AL2" s="106"/>
    </row>
    <row r="3" spans="1:38" ht="27.65" x14ac:dyDescent="0.25">
      <c r="A3" s="106" t="s">
        <v>41</v>
      </c>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row>
    <row r="4" spans="1:38" ht="189" x14ac:dyDescent="0.25">
      <c r="A4" s="106" t="s">
        <v>38</v>
      </c>
      <c r="B4" s="106"/>
      <c r="C4" s="106"/>
      <c r="D4" s="106" t="s">
        <v>42</v>
      </c>
      <c r="E4" s="106"/>
      <c r="F4" s="106"/>
      <c r="G4" s="106"/>
      <c r="H4" s="106"/>
      <c r="I4" s="106" t="s">
        <v>43</v>
      </c>
      <c r="J4" s="106"/>
      <c r="K4" s="106"/>
      <c r="L4" s="106"/>
      <c r="M4" s="106"/>
      <c r="N4" s="106"/>
      <c r="O4" s="106"/>
      <c r="P4" s="106"/>
      <c r="Q4" s="106"/>
      <c r="R4" s="106"/>
      <c r="S4" s="106"/>
      <c r="T4" s="106"/>
      <c r="U4" s="106"/>
      <c r="V4" s="106"/>
      <c r="W4" s="106"/>
      <c r="X4" s="106" t="s">
        <v>44</v>
      </c>
      <c r="Y4" s="106"/>
      <c r="Z4" s="106"/>
      <c r="AA4" s="106"/>
      <c r="AB4" s="106"/>
      <c r="AC4" s="106"/>
      <c r="AD4" s="106"/>
      <c r="AE4" s="106"/>
      <c r="AF4" s="106"/>
      <c r="AG4" s="106"/>
      <c r="AH4" s="106"/>
      <c r="AI4" s="106"/>
      <c r="AJ4" s="106"/>
      <c r="AK4" s="106"/>
      <c r="AL4" s="106"/>
    </row>
    <row r="5" spans="1:38" x14ac:dyDescent="0.25">
      <c r="A5" s="106" t="s">
        <v>45</v>
      </c>
      <c r="B5" s="106"/>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row>
    <row r="6" spans="1:38" ht="175.5" x14ac:dyDescent="0.25">
      <c r="A6" s="106" t="s">
        <v>46</v>
      </c>
      <c r="B6" s="106" t="s">
        <v>47</v>
      </c>
      <c r="C6" s="106"/>
      <c r="D6" s="106" t="s">
        <v>48</v>
      </c>
      <c r="E6" s="106" t="s">
        <v>49</v>
      </c>
      <c r="F6" s="106"/>
      <c r="G6" s="106" t="s">
        <v>50</v>
      </c>
      <c r="H6" s="106"/>
      <c r="I6" s="106"/>
      <c r="J6" s="106"/>
      <c r="K6" s="106"/>
      <c r="L6" s="106"/>
      <c r="M6" s="106"/>
      <c r="N6" s="106"/>
      <c r="O6" s="106"/>
      <c r="P6" s="106"/>
      <c r="Q6" s="106"/>
      <c r="R6" s="106"/>
      <c r="S6" s="106"/>
      <c r="T6" s="106" t="s">
        <v>51</v>
      </c>
      <c r="U6" s="106"/>
      <c r="V6" s="106"/>
      <c r="W6" s="106" t="s">
        <v>52</v>
      </c>
      <c r="X6" s="106" t="s">
        <v>53</v>
      </c>
      <c r="Y6" s="106"/>
      <c r="Z6" s="106"/>
      <c r="AA6" s="106"/>
      <c r="AB6" s="106"/>
      <c r="AC6" s="106"/>
      <c r="AD6" s="106"/>
      <c r="AE6" s="106"/>
      <c r="AF6" s="106"/>
      <c r="AG6" s="106" t="s">
        <v>54</v>
      </c>
      <c r="AH6" s="106"/>
      <c r="AI6" s="106"/>
      <c r="AJ6" s="106"/>
      <c r="AK6" s="106"/>
      <c r="AL6" s="106"/>
    </row>
    <row r="7" spans="1:38" ht="81" x14ac:dyDescent="0.25">
      <c r="A7" s="106" t="s">
        <v>55</v>
      </c>
      <c r="B7" s="106"/>
      <c r="C7" s="106"/>
      <c r="D7" s="106"/>
      <c r="E7" s="106"/>
      <c r="F7" s="106"/>
      <c r="G7" s="106"/>
      <c r="H7" s="106"/>
      <c r="I7" s="106"/>
      <c r="J7" s="106"/>
      <c r="K7" s="106"/>
      <c r="L7" s="106"/>
      <c r="M7" s="106"/>
      <c r="N7" s="106"/>
      <c r="O7" s="106"/>
      <c r="P7" s="106"/>
      <c r="Q7" s="106"/>
      <c r="R7" s="106"/>
      <c r="S7" s="106"/>
      <c r="T7" s="106" t="s">
        <v>56</v>
      </c>
      <c r="U7" s="106"/>
      <c r="V7" s="106" t="s">
        <v>57</v>
      </c>
      <c r="W7" s="106"/>
      <c r="X7" s="106" t="s">
        <v>58</v>
      </c>
      <c r="Y7" s="106"/>
      <c r="Z7" s="106"/>
      <c r="AA7" s="106"/>
      <c r="AB7" s="106"/>
      <c r="AC7" s="106"/>
      <c r="AD7" s="106"/>
      <c r="AE7" s="106"/>
      <c r="AF7" s="106"/>
      <c r="AG7" s="106"/>
      <c r="AH7" s="106"/>
      <c r="AI7" s="106"/>
      <c r="AJ7" s="106"/>
      <c r="AK7" s="106"/>
      <c r="AL7" s="106"/>
    </row>
    <row r="8" spans="1:38" ht="40.5" x14ac:dyDescent="0.25">
      <c r="A8" s="106" t="s">
        <v>59</v>
      </c>
      <c r="B8" s="106"/>
      <c r="C8" s="106"/>
      <c r="D8" s="106"/>
      <c r="E8" s="106"/>
      <c r="F8" s="106"/>
      <c r="G8" s="106"/>
      <c r="H8" s="106"/>
      <c r="I8" s="106"/>
      <c r="J8" s="106"/>
      <c r="K8" s="106"/>
      <c r="L8" s="106"/>
      <c r="M8" s="106"/>
      <c r="N8" s="106"/>
      <c r="O8" s="106"/>
      <c r="P8" s="106"/>
      <c r="Q8" s="106"/>
      <c r="R8" s="106"/>
      <c r="S8" s="106"/>
      <c r="T8" s="106"/>
      <c r="U8" s="106"/>
      <c r="V8" s="106"/>
      <c r="W8" s="106"/>
      <c r="X8" s="106" t="s">
        <v>60</v>
      </c>
      <c r="Y8" s="106"/>
      <c r="Z8" s="106"/>
      <c r="AA8" s="106"/>
      <c r="AB8" s="106"/>
      <c r="AC8" s="106"/>
      <c r="AD8" s="106"/>
      <c r="AE8" s="106"/>
      <c r="AF8" s="106"/>
      <c r="AG8" s="106"/>
      <c r="AH8" s="106"/>
      <c r="AI8" s="106"/>
      <c r="AJ8" s="106"/>
      <c r="AK8" s="106"/>
      <c r="AL8" s="106"/>
    </row>
    <row r="9" spans="1:38" ht="27" x14ac:dyDescent="0.25">
      <c r="A9" s="106" t="s">
        <v>38</v>
      </c>
      <c r="B9" s="106"/>
      <c r="C9" s="106"/>
      <c r="D9" s="106"/>
      <c r="E9" s="106"/>
      <c r="F9" s="106"/>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L9" s="106"/>
    </row>
    <row r="10" spans="1:38" ht="121.5" x14ac:dyDescent="0.25">
      <c r="A10" s="106" t="s">
        <v>38</v>
      </c>
      <c r="B10" s="106"/>
      <c r="C10" s="106"/>
      <c r="D10" s="106"/>
      <c r="E10" s="106"/>
      <c r="F10" s="106"/>
      <c r="G10" s="106"/>
      <c r="H10" s="106"/>
      <c r="I10" s="106"/>
      <c r="J10" s="106"/>
      <c r="K10" s="106"/>
      <c r="L10" s="106"/>
      <c r="M10" s="106"/>
      <c r="N10" s="106"/>
      <c r="O10" s="106"/>
      <c r="P10" s="106"/>
      <c r="Q10" s="106"/>
      <c r="R10" s="106"/>
      <c r="S10" s="106"/>
      <c r="T10" s="106"/>
      <c r="U10" s="106"/>
      <c r="V10" s="106" t="s">
        <v>61</v>
      </c>
      <c r="W10" s="106"/>
      <c r="X10" s="106"/>
      <c r="Y10" s="106"/>
      <c r="Z10" s="106"/>
      <c r="AA10" s="106"/>
      <c r="AB10" s="106" t="s">
        <v>62</v>
      </c>
      <c r="AC10" s="106"/>
      <c r="AD10" s="106"/>
      <c r="AE10" s="106"/>
      <c r="AF10" s="106" t="s">
        <v>63</v>
      </c>
      <c r="AG10" s="106"/>
      <c r="AH10" s="106"/>
      <c r="AI10" s="106"/>
      <c r="AJ10" s="106"/>
      <c r="AK10" s="106"/>
      <c r="AL10" s="106"/>
    </row>
    <row r="11" spans="1:38" ht="108" x14ac:dyDescent="0.25">
      <c r="A11" s="106" t="s">
        <v>55</v>
      </c>
      <c r="B11" s="106" t="s">
        <v>64</v>
      </c>
      <c r="C11" s="106"/>
      <c r="D11" s="106"/>
      <c r="E11" s="106" t="s">
        <v>65</v>
      </c>
      <c r="F11" s="106"/>
      <c r="G11" s="106"/>
      <c r="H11" s="106"/>
      <c r="I11" s="106"/>
      <c r="J11" s="106"/>
      <c r="K11" s="106"/>
      <c r="L11" s="106"/>
      <c r="M11" s="106"/>
      <c r="N11" s="106"/>
      <c r="O11" s="106"/>
      <c r="P11" s="106"/>
      <c r="Q11" s="106"/>
      <c r="R11" s="106"/>
      <c r="S11" s="106"/>
      <c r="T11" s="106"/>
      <c r="U11" s="106"/>
      <c r="V11" s="106"/>
      <c r="W11" s="106"/>
      <c r="X11" s="106" t="s">
        <v>66</v>
      </c>
      <c r="Y11" s="106"/>
      <c r="Z11" s="106"/>
      <c r="AA11" s="106"/>
      <c r="AB11" s="106"/>
      <c r="AC11" s="106" t="s">
        <v>67</v>
      </c>
      <c r="AD11" s="106"/>
      <c r="AE11" s="106"/>
      <c r="AF11" s="106" t="s">
        <v>68</v>
      </c>
      <c r="AG11" s="106"/>
      <c r="AH11" s="106"/>
      <c r="AI11" s="106"/>
      <c r="AJ11" s="106"/>
      <c r="AK11" s="106"/>
      <c r="AL11" s="106"/>
    </row>
    <row r="12" spans="1:38" ht="40.5" x14ac:dyDescent="0.25">
      <c r="A12" s="106" t="s">
        <v>59</v>
      </c>
      <c r="B12" s="106"/>
      <c r="C12" s="106"/>
      <c r="D12" s="106"/>
      <c r="E12" s="106"/>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106"/>
    </row>
    <row r="13" spans="1:38" ht="148.5" x14ac:dyDescent="0.25">
      <c r="A13" s="106" t="s">
        <v>69</v>
      </c>
      <c r="B13" s="106" t="s">
        <v>70</v>
      </c>
      <c r="C13" s="106" t="s">
        <v>71</v>
      </c>
      <c r="D13" s="106"/>
      <c r="E13" s="106" t="s">
        <v>72</v>
      </c>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row>
    <row r="14" spans="1:38" ht="40.5" x14ac:dyDescent="0.25">
      <c r="A14" s="106" t="s">
        <v>59</v>
      </c>
      <c r="B14" s="106"/>
      <c r="C14" s="106"/>
      <c r="D14" s="106"/>
      <c r="E14" s="106"/>
      <c r="F14" s="106"/>
      <c r="G14" s="106"/>
      <c r="H14" s="106"/>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row>
    <row r="15" spans="1:38" ht="27" x14ac:dyDescent="0.25">
      <c r="A15" s="106" t="s">
        <v>73</v>
      </c>
      <c r="B15" s="106"/>
      <c r="C15" s="106"/>
      <c r="D15" s="106"/>
      <c r="E15" s="106"/>
      <c r="F15" s="106"/>
      <c r="G15" s="106"/>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row>
    <row r="16" spans="1:38" ht="40.5" x14ac:dyDescent="0.25">
      <c r="A16" s="106" t="s">
        <v>45</v>
      </c>
      <c r="B16" s="106"/>
      <c r="C16" s="106" t="s">
        <v>74</v>
      </c>
      <c r="D16" s="106"/>
      <c r="E16" s="106"/>
      <c r="F16" s="106"/>
      <c r="G16" s="106"/>
      <c r="H16" s="106"/>
      <c r="I16" s="106"/>
      <c r="J16" s="106"/>
      <c r="K16" s="106"/>
      <c r="L16" s="106"/>
      <c r="M16" s="106"/>
      <c r="N16" s="106"/>
      <c r="O16" s="106"/>
      <c r="P16" s="106"/>
      <c r="Q16" s="106"/>
      <c r="R16" s="106"/>
      <c r="S16" s="106"/>
      <c r="T16" s="106"/>
      <c r="U16" s="106"/>
      <c r="V16" s="106"/>
      <c r="W16" s="106"/>
      <c r="X16" s="106" t="s">
        <v>75</v>
      </c>
      <c r="Y16" s="106"/>
      <c r="Z16" s="106"/>
      <c r="AA16" s="106"/>
      <c r="AB16" s="106"/>
      <c r="AC16" s="106"/>
      <c r="AD16" s="106"/>
      <c r="AE16" s="106"/>
      <c r="AF16" s="106"/>
      <c r="AG16" s="106"/>
      <c r="AH16" s="106"/>
      <c r="AI16" s="106"/>
      <c r="AJ16" s="106"/>
      <c r="AK16" s="106"/>
      <c r="AL16" s="106"/>
    </row>
    <row r="17" spans="1:38" ht="405" x14ac:dyDescent="0.25">
      <c r="A17" s="106" t="s">
        <v>69</v>
      </c>
      <c r="B17" s="106"/>
      <c r="C17" s="106"/>
      <c r="D17" s="106"/>
      <c r="E17" s="106"/>
      <c r="F17" s="106"/>
      <c r="G17" s="106" t="s">
        <v>76</v>
      </c>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t="s">
        <v>77</v>
      </c>
      <c r="AG17" s="106"/>
      <c r="AH17" s="106"/>
      <c r="AI17" s="106"/>
      <c r="AJ17" s="106"/>
      <c r="AK17" s="106"/>
      <c r="AL17" s="106"/>
    </row>
    <row r="18" spans="1:38" ht="27" x14ac:dyDescent="0.25">
      <c r="A18" s="106" t="s">
        <v>69</v>
      </c>
      <c r="B18" s="106"/>
      <c r="C18" s="106"/>
      <c r="D18" s="106"/>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row>
    <row r="19" spans="1:38" ht="256.5" x14ac:dyDescent="0.25">
      <c r="A19" s="106" t="s">
        <v>59</v>
      </c>
      <c r="B19" s="106"/>
      <c r="C19" s="106"/>
      <c r="D19" s="106"/>
      <c r="E19" s="106"/>
      <c r="F19" s="106"/>
      <c r="G19" s="106"/>
      <c r="H19" s="106"/>
      <c r="I19" s="106"/>
      <c r="J19" s="106"/>
      <c r="K19" s="106"/>
      <c r="L19" s="106"/>
      <c r="M19" s="106"/>
      <c r="N19" s="106"/>
      <c r="O19" s="106"/>
      <c r="P19" s="106"/>
      <c r="Q19" s="106"/>
      <c r="R19" s="106"/>
      <c r="S19" s="106"/>
      <c r="T19" s="106"/>
      <c r="U19" s="106"/>
      <c r="V19" s="106" t="s">
        <v>78</v>
      </c>
      <c r="W19" s="106" t="s">
        <v>79</v>
      </c>
      <c r="X19" s="106"/>
      <c r="Y19" s="106"/>
      <c r="Z19" s="106"/>
      <c r="AA19" s="106"/>
      <c r="AB19" s="106"/>
      <c r="AC19" s="106"/>
      <c r="AD19" s="106" t="s">
        <v>80</v>
      </c>
      <c r="AE19" s="106"/>
      <c r="AF19" s="106"/>
      <c r="AG19" s="106"/>
      <c r="AH19" s="106"/>
      <c r="AI19" s="106"/>
      <c r="AJ19" s="106"/>
      <c r="AK19" s="106"/>
      <c r="AL19" s="106"/>
    </row>
    <row r="20" spans="1:38" ht="175.5" x14ac:dyDescent="0.25">
      <c r="A20" s="106" t="s">
        <v>69</v>
      </c>
      <c r="B20" s="106"/>
      <c r="C20" s="106"/>
      <c r="D20" s="106"/>
      <c r="E20" s="106"/>
      <c r="F20" s="106"/>
      <c r="G20" s="106"/>
      <c r="H20" s="106"/>
      <c r="I20" s="106"/>
      <c r="J20" s="106"/>
      <c r="K20" s="106"/>
      <c r="L20" s="106"/>
      <c r="M20" s="106"/>
      <c r="N20" s="106"/>
      <c r="O20" s="106"/>
      <c r="P20" s="106"/>
      <c r="Q20" s="106"/>
      <c r="R20" s="106"/>
      <c r="S20" s="106"/>
      <c r="T20" s="106"/>
      <c r="U20" s="106"/>
      <c r="V20" s="106"/>
      <c r="W20" s="106"/>
      <c r="X20" s="106"/>
      <c r="Y20" s="106"/>
      <c r="Z20" s="106"/>
      <c r="AA20" s="106"/>
      <c r="AB20" s="106" t="s">
        <v>81</v>
      </c>
      <c r="AC20" s="106"/>
      <c r="AD20" s="106"/>
      <c r="AE20" s="106"/>
      <c r="AF20" s="106" t="s">
        <v>82</v>
      </c>
      <c r="AG20" s="106"/>
      <c r="AH20" s="106"/>
      <c r="AI20" s="106"/>
      <c r="AJ20" s="106"/>
      <c r="AK20" s="106"/>
      <c r="AL20" s="106"/>
    </row>
    <row r="21" spans="1:38" ht="121.5" x14ac:dyDescent="0.25">
      <c r="A21" s="106" t="s">
        <v>59</v>
      </c>
      <c r="B21" s="106"/>
      <c r="C21" s="106"/>
      <c r="D21" s="106"/>
      <c r="E21" s="106"/>
      <c r="F21" s="106"/>
      <c r="G21" s="106"/>
      <c r="H21" s="106"/>
      <c r="I21" s="106"/>
      <c r="J21" s="106"/>
      <c r="K21" s="106"/>
      <c r="L21" s="106"/>
      <c r="M21" s="106" t="s">
        <v>83</v>
      </c>
      <c r="N21" s="106"/>
      <c r="O21" s="106"/>
      <c r="P21" s="106"/>
      <c r="Q21" s="106"/>
      <c r="R21" s="106" t="s">
        <v>84</v>
      </c>
      <c r="S21" s="106"/>
      <c r="T21" s="106"/>
      <c r="U21" s="106"/>
      <c r="V21" s="106"/>
      <c r="W21" s="106"/>
      <c r="X21" s="106"/>
      <c r="Y21" s="106"/>
      <c r="Z21" s="106"/>
      <c r="AA21" s="106"/>
      <c r="AB21" s="106" t="s">
        <v>85</v>
      </c>
      <c r="AC21" s="106"/>
      <c r="AD21" s="106"/>
      <c r="AE21" s="106"/>
      <c r="AF21" s="106"/>
      <c r="AG21" s="106"/>
      <c r="AH21" s="106"/>
      <c r="AI21" s="106"/>
      <c r="AJ21" s="106"/>
      <c r="AK21" s="106"/>
      <c r="AL21" s="106"/>
    </row>
    <row r="22" spans="1:38" ht="27" x14ac:dyDescent="0.25">
      <c r="A22" s="106" t="s">
        <v>41</v>
      </c>
      <c r="B22" s="106"/>
      <c r="C22" s="106"/>
      <c r="D22" s="106"/>
      <c r="E22" s="106"/>
      <c r="F22" s="106"/>
      <c r="G22" s="106"/>
      <c r="H22" s="106"/>
      <c r="I22" s="106"/>
      <c r="J22" s="106"/>
      <c r="K22" s="106"/>
      <c r="L22" s="106"/>
      <c r="M22" s="106"/>
      <c r="N22" s="106"/>
      <c r="O22" s="106"/>
      <c r="P22" s="106"/>
      <c r="Q22" s="106"/>
      <c r="R22" s="106"/>
      <c r="S22" s="106"/>
      <c r="T22" s="106"/>
      <c r="U22" s="106"/>
      <c r="V22" s="106"/>
      <c r="W22" s="106" t="s">
        <v>86</v>
      </c>
      <c r="X22" s="106"/>
      <c r="Y22" s="106"/>
      <c r="Z22" s="106"/>
      <c r="AA22" s="106"/>
      <c r="AB22" s="106"/>
      <c r="AC22" s="106"/>
      <c r="AD22" s="106" t="s">
        <v>87</v>
      </c>
      <c r="AE22" s="106"/>
      <c r="AF22" s="106"/>
      <c r="AG22" s="106"/>
      <c r="AH22" s="106"/>
      <c r="AI22" s="106"/>
      <c r="AJ22" s="106"/>
      <c r="AK22" s="106"/>
      <c r="AL22" s="106"/>
    </row>
    <row r="23" spans="1:38" x14ac:dyDescent="0.25">
      <c r="A23" s="106" t="s">
        <v>45</v>
      </c>
      <c r="B23" s="106"/>
      <c r="C23" s="106"/>
      <c r="D23" s="106"/>
      <c r="E23" s="106"/>
      <c r="F23" s="106"/>
      <c r="G23" s="106"/>
      <c r="H23" s="106"/>
      <c r="I23" s="106"/>
      <c r="J23" s="106"/>
      <c r="K23" s="106"/>
      <c r="L23" s="106"/>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6"/>
      <c r="AL23" s="106"/>
    </row>
    <row r="24" spans="1:38" ht="27" x14ac:dyDescent="0.25">
      <c r="A24" s="106" t="s">
        <v>69</v>
      </c>
      <c r="B24" s="106"/>
      <c r="C24" s="106"/>
      <c r="D24" s="106"/>
      <c r="E24" s="106"/>
      <c r="F24" s="106"/>
      <c r="G24" s="106"/>
      <c r="H24" s="106"/>
      <c r="I24" s="106"/>
      <c r="J24" s="106"/>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row>
    <row r="25" spans="1:38" ht="216" x14ac:dyDescent="0.25">
      <c r="A25" s="106" t="s">
        <v>38</v>
      </c>
      <c r="B25" s="106"/>
      <c r="C25" s="106"/>
      <c r="D25" s="106"/>
      <c r="E25" s="106"/>
      <c r="F25" s="106" t="s">
        <v>88</v>
      </c>
      <c r="G25" s="106"/>
      <c r="H25" s="106"/>
      <c r="I25" s="106"/>
      <c r="J25" s="106"/>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row>
    <row r="26" spans="1:38" x14ac:dyDescent="0.25">
      <c r="A26" s="106" t="s">
        <v>45</v>
      </c>
      <c r="B26" s="106"/>
      <c r="C26" s="106"/>
      <c r="D26" s="106"/>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row>
    <row r="27" spans="1:38" ht="54" x14ac:dyDescent="0.25">
      <c r="A27" s="106" t="s">
        <v>89</v>
      </c>
      <c r="B27" s="106"/>
      <c r="C27" s="106"/>
      <c r="D27" s="106"/>
      <c r="E27" s="106"/>
      <c r="F27" s="106"/>
      <c r="G27" s="106"/>
      <c r="H27" s="106"/>
      <c r="I27" s="106"/>
      <c r="J27" s="106"/>
      <c r="K27" s="106"/>
      <c r="L27" s="106"/>
      <c r="M27" s="106"/>
      <c r="N27" s="106"/>
      <c r="O27" s="106"/>
      <c r="P27" s="106"/>
      <c r="Q27" s="106"/>
      <c r="R27" s="106"/>
      <c r="S27" s="106" t="s">
        <v>90</v>
      </c>
      <c r="T27" s="106"/>
      <c r="U27" s="106"/>
      <c r="V27" s="106"/>
      <c r="W27" s="106"/>
      <c r="X27" s="106"/>
      <c r="Y27" s="106"/>
      <c r="Z27" s="106"/>
      <c r="AA27" s="106"/>
      <c r="AB27" s="106"/>
      <c r="AC27" s="106"/>
      <c r="AD27" s="106"/>
      <c r="AE27" s="106"/>
      <c r="AF27" s="106"/>
      <c r="AG27" s="106"/>
      <c r="AH27" s="106"/>
      <c r="AI27" s="106"/>
      <c r="AJ27" s="106"/>
      <c r="AK27" s="106"/>
      <c r="AL27" s="106"/>
    </row>
    <row r="28" spans="1:38" ht="108" x14ac:dyDescent="0.25">
      <c r="A28" s="106" t="s">
        <v>55</v>
      </c>
      <c r="B28" s="106" t="s">
        <v>91</v>
      </c>
      <c r="C28" s="106" t="s">
        <v>92</v>
      </c>
      <c r="D28" s="106" t="s">
        <v>92</v>
      </c>
      <c r="E28" s="106" t="s">
        <v>93</v>
      </c>
      <c r="F28" s="106" t="s">
        <v>94</v>
      </c>
      <c r="G28" s="106"/>
      <c r="H28" s="106"/>
      <c r="I28" s="106"/>
      <c r="J28" s="106"/>
      <c r="K28" s="106"/>
      <c r="L28" s="106"/>
      <c r="M28" s="106"/>
      <c r="N28" s="106"/>
      <c r="O28" s="106"/>
      <c r="P28" s="106"/>
      <c r="Q28" s="106"/>
      <c r="R28" s="106"/>
      <c r="S28" s="106" t="s">
        <v>95</v>
      </c>
      <c r="T28" s="106"/>
      <c r="U28" s="106"/>
      <c r="V28" s="106"/>
      <c r="W28" s="106"/>
      <c r="X28" s="106"/>
      <c r="Y28" s="106"/>
      <c r="Z28" s="106"/>
      <c r="AA28" s="106"/>
      <c r="AB28" s="106"/>
      <c r="AC28" s="106"/>
      <c r="AD28" s="106"/>
      <c r="AE28" s="106"/>
      <c r="AF28" s="106" t="s">
        <v>96</v>
      </c>
      <c r="AG28" s="106"/>
      <c r="AH28" s="106"/>
      <c r="AI28" s="106"/>
      <c r="AJ28" s="106"/>
      <c r="AK28" s="106"/>
      <c r="AL28" s="106"/>
    </row>
    <row r="29" spans="1:38" ht="27" x14ac:dyDescent="0.25">
      <c r="A29" s="106" t="s">
        <v>38</v>
      </c>
      <c r="B29" s="106"/>
      <c r="C29" s="106"/>
      <c r="D29" s="106"/>
      <c r="E29" s="106"/>
      <c r="F29" s="106"/>
      <c r="G29" s="106"/>
      <c r="H29" s="106"/>
      <c r="I29" s="106"/>
      <c r="J29" s="106"/>
      <c r="K29" s="106"/>
      <c r="L29" s="106"/>
      <c r="M29" s="106"/>
      <c r="N29" s="106"/>
      <c r="O29" s="106"/>
      <c r="P29" s="106"/>
      <c r="Q29" s="106"/>
      <c r="R29" s="106"/>
      <c r="S29" s="106"/>
      <c r="T29" s="106"/>
      <c r="U29" s="106"/>
      <c r="V29" s="106"/>
      <c r="W29" s="106"/>
      <c r="X29" s="106"/>
      <c r="Y29" s="106"/>
      <c r="Z29" s="106"/>
      <c r="AA29" s="106"/>
      <c r="AB29" s="106"/>
      <c r="AC29" s="106"/>
      <c r="AD29" s="106"/>
      <c r="AE29" s="106"/>
      <c r="AF29" s="106"/>
      <c r="AG29" s="106"/>
      <c r="AH29" s="106"/>
      <c r="AI29" s="106"/>
      <c r="AJ29" s="106"/>
      <c r="AK29" s="106"/>
      <c r="AL29" s="106"/>
    </row>
    <row r="30" spans="1:38" ht="27" x14ac:dyDescent="0.25">
      <c r="A30" s="106" t="s">
        <v>38</v>
      </c>
      <c r="B30" s="106"/>
      <c r="C30" s="106"/>
      <c r="D30" s="106"/>
      <c r="E30" s="106"/>
      <c r="F30" s="106"/>
      <c r="G30" s="106"/>
      <c r="H30" s="106"/>
      <c r="I30" s="106"/>
      <c r="J30" s="106"/>
      <c r="K30" s="106"/>
      <c r="L30" s="106"/>
      <c r="M30" s="106"/>
      <c r="N30" s="106"/>
      <c r="O30" s="106"/>
      <c r="P30" s="106"/>
      <c r="Q30" s="106"/>
      <c r="R30" s="106"/>
      <c r="S30" s="106"/>
      <c r="T30" s="106"/>
      <c r="U30" s="106"/>
      <c r="V30" s="106"/>
      <c r="W30" s="106"/>
      <c r="X30" s="106"/>
      <c r="Y30" s="106"/>
      <c r="Z30" s="106"/>
      <c r="AA30" s="106"/>
      <c r="AB30" s="106"/>
      <c r="AC30" s="106"/>
      <c r="AD30" s="106"/>
      <c r="AE30" s="106"/>
      <c r="AF30" s="106"/>
      <c r="AG30" s="106"/>
      <c r="AH30" s="106"/>
      <c r="AI30" s="106"/>
      <c r="AJ30" s="106"/>
      <c r="AK30" s="106"/>
      <c r="AL30" s="106"/>
    </row>
    <row r="31" spans="1:38" ht="27" x14ac:dyDescent="0.25">
      <c r="A31" s="106" t="s">
        <v>38</v>
      </c>
      <c r="B31" s="106"/>
      <c r="C31" s="106"/>
      <c r="D31" s="106"/>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row>
    <row r="32" spans="1:38" ht="81" x14ac:dyDescent="0.25">
      <c r="A32" s="106" t="s">
        <v>45</v>
      </c>
      <c r="B32" s="106"/>
      <c r="C32" s="106"/>
      <c r="D32" s="106"/>
      <c r="E32" s="106"/>
      <c r="F32" s="106"/>
      <c r="G32" s="106"/>
      <c r="H32" s="106"/>
      <c r="I32" s="106"/>
      <c r="J32" s="106"/>
      <c r="K32" s="106"/>
      <c r="L32" s="106"/>
      <c r="M32" s="106"/>
      <c r="N32" s="106"/>
      <c r="O32" s="106"/>
      <c r="P32" s="106"/>
      <c r="Q32" s="106"/>
      <c r="R32" s="106"/>
      <c r="S32" s="106"/>
      <c r="T32" s="106"/>
      <c r="U32" s="106"/>
      <c r="V32" s="106"/>
      <c r="W32" s="106"/>
      <c r="X32" s="106" t="s">
        <v>97</v>
      </c>
      <c r="Y32" s="106"/>
      <c r="Z32" s="106"/>
      <c r="AA32" s="106"/>
      <c r="AB32" s="106"/>
      <c r="AC32" s="106"/>
      <c r="AD32" s="106"/>
      <c r="AE32" s="106"/>
      <c r="AF32" s="106"/>
      <c r="AG32" s="106"/>
      <c r="AH32" s="106"/>
      <c r="AI32" s="106"/>
      <c r="AJ32" s="106"/>
      <c r="AK32" s="106"/>
      <c r="AL32" s="106"/>
    </row>
    <row r="33" spans="1:38" x14ac:dyDescent="0.25">
      <c r="A33" s="106" t="s">
        <v>45</v>
      </c>
      <c r="B33" s="106"/>
      <c r="C33" s="106"/>
      <c r="D33" s="106"/>
      <c r="E33" s="106"/>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106"/>
      <c r="AL33" s="106"/>
    </row>
    <row r="34" spans="1:38" ht="108" x14ac:dyDescent="0.25">
      <c r="A34" s="106" t="s">
        <v>46</v>
      </c>
      <c r="B34" s="106"/>
      <c r="C34" s="106"/>
      <c r="D34" s="106"/>
      <c r="E34" s="106"/>
      <c r="F34" s="106"/>
      <c r="G34" s="106" t="s">
        <v>98</v>
      </c>
      <c r="H34" s="106" t="s">
        <v>99</v>
      </c>
      <c r="I34" s="106"/>
      <c r="J34" s="106"/>
      <c r="K34" s="106"/>
      <c r="L34" s="106"/>
      <c r="M34" s="106"/>
      <c r="N34" s="106"/>
      <c r="O34" s="106"/>
      <c r="P34" s="106"/>
      <c r="Q34" s="106"/>
      <c r="R34" s="106"/>
      <c r="S34" s="106"/>
      <c r="T34" s="106" t="s">
        <v>100</v>
      </c>
      <c r="U34" s="106"/>
      <c r="V34" s="106" t="s">
        <v>101</v>
      </c>
      <c r="W34" s="106"/>
      <c r="X34" s="106"/>
      <c r="Y34" s="106"/>
      <c r="Z34" s="106"/>
      <c r="AA34" s="106"/>
      <c r="AB34" s="106"/>
      <c r="AC34" s="106"/>
      <c r="AD34" s="106"/>
      <c r="AE34" s="106"/>
      <c r="AF34" s="106"/>
      <c r="AG34" s="106"/>
      <c r="AH34" s="106"/>
      <c r="AI34" s="106" t="s">
        <v>100</v>
      </c>
      <c r="AJ34" s="106"/>
      <c r="AK34" s="106"/>
      <c r="AL34" s="106"/>
    </row>
    <row r="35" spans="1:38" ht="27" x14ac:dyDescent="0.25">
      <c r="A35" s="106" t="s">
        <v>41</v>
      </c>
      <c r="B35" s="106"/>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row>
    <row r="36" spans="1:38" ht="27" x14ac:dyDescent="0.25">
      <c r="A36" s="106" t="s">
        <v>102</v>
      </c>
      <c r="B36" s="106"/>
      <c r="C36" s="106"/>
      <c r="D36" s="106"/>
      <c r="E36" s="106"/>
      <c r="F36" s="106"/>
      <c r="G36" s="106"/>
      <c r="H36" s="106"/>
      <c r="I36" s="106"/>
      <c r="J36" s="106"/>
      <c r="K36" s="106"/>
      <c r="L36" s="106"/>
      <c r="M36" s="106"/>
      <c r="N36" s="106"/>
      <c r="O36" s="106"/>
      <c r="P36" s="106"/>
      <c r="Q36" s="106"/>
      <c r="R36" s="106"/>
      <c r="S36" s="106"/>
      <c r="T36" s="106"/>
      <c r="U36" s="106"/>
      <c r="V36" s="106"/>
      <c r="W36" s="106"/>
      <c r="X36" s="106"/>
      <c r="Y36" s="106"/>
      <c r="Z36" s="106"/>
      <c r="AA36" s="106"/>
      <c r="AB36" s="106"/>
      <c r="AC36" s="106"/>
      <c r="AD36" s="106"/>
      <c r="AE36" s="106"/>
      <c r="AF36" s="106"/>
      <c r="AG36" s="106"/>
      <c r="AH36" s="106"/>
      <c r="AI36" s="106"/>
      <c r="AJ36" s="106"/>
      <c r="AK36" s="106"/>
      <c r="AL36" s="106"/>
    </row>
    <row r="37" spans="1:38" ht="40.5" x14ac:dyDescent="0.25">
      <c r="A37" s="106" t="s">
        <v>59</v>
      </c>
      <c r="B37" s="106"/>
      <c r="C37" s="106"/>
      <c r="D37" s="106"/>
      <c r="E37" s="106"/>
      <c r="F37" s="106"/>
      <c r="G37" s="106"/>
      <c r="H37" s="106"/>
      <c r="I37" s="106"/>
      <c r="J37" s="106"/>
      <c r="K37" s="106"/>
      <c r="L37" s="106"/>
      <c r="M37" s="106"/>
      <c r="N37" s="106"/>
      <c r="O37" s="106"/>
      <c r="P37" s="106"/>
      <c r="Q37" s="106"/>
      <c r="R37" s="106"/>
      <c r="S37" s="106"/>
      <c r="T37" s="106"/>
      <c r="U37" s="106"/>
      <c r="V37" s="106"/>
      <c r="W37" s="106"/>
      <c r="X37" s="106"/>
      <c r="Y37" s="106"/>
      <c r="Z37" s="106"/>
      <c r="AA37" s="106"/>
      <c r="AB37" s="106"/>
      <c r="AC37" s="106"/>
      <c r="AD37" s="106"/>
      <c r="AE37" s="106"/>
      <c r="AF37" s="106"/>
      <c r="AG37" s="106"/>
      <c r="AH37" s="106"/>
      <c r="AI37" s="106"/>
      <c r="AJ37" s="106"/>
      <c r="AK37" s="106"/>
      <c r="AL37" s="106"/>
    </row>
    <row r="38" spans="1:38" ht="27" x14ac:dyDescent="0.25">
      <c r="A38" s="106" t="s">
        <v>69</v>
      </c>
      <c r="B38" s="106"/>
      <c r="C38" s="106"/>
      <c r="D38" s="106"/>
      <c r="E38" s="106"/>
      <c r="F38" s="106"/>
      <c r="G38" s="106"/>
      <c r="H38" s="106"/>
      <c r="I38" s="106"/>
      <c r="J38" s="106"/>
      <c r="K38" s="106"/>
      <c r="L38" s="106"/>
      <c r="M38" s="106"/>
      <c r="N38" s="106"/>
      <c r="O38" s="106"/>
      <c r="P38" s="106"/>
      <c r="Q38" s="106"/>
      <c r="R38" s="106"/>
      <c r="S38" s="106"/>
      <c r="T38" s="106"/>
      <c r="U38" s="106"/>
      <c r="V38" s="106"/>
      <c r="W38" s="106"/>
      <c r="X38" s="106"/>
      <c r="Y38" s="106"/>
      <c r="Z38" s="106"/>
      <c r="AA38" s="106"/>
      <c r="AB38" s="106"/>
      <c r="AC38" s="106"/>
      <c r="AD38" s="106"/>
      <c r="AE38" s="106"/>
      <c r="AF38" s="106"/>
      <c r="AG38" s="106"/>
      <c r="AH38" s="106"/>
      <c r="AI38" s="106"/>
      <c r="AJ38" s="106"/>
      <c r="AK38" s="106"/>
      <c r="AL38" s="106"/>
    </row>
    <row r="39" spans="1:38" ht="40.5" x14ac:dyDescent="0.25">
      <c r="A39" s="106" t="s">
        <v>73</v>
      </c>
      <c r="B39" s="106"/>
      <c r="C39" s="106"/>
      <c r="D39" s="106"/>
      <c r="E39" s="106"/>
      <c r="F39" s="106"/>
      <c r="G39" s="106"/>
      <c r="H39" s="106"/>
      <c r="I39" s="106" t="s">
        <v>103</v>
      </c>
      <c r="J39" s="106"/>
      <c r="K39" s="106"/>
      <c r="L39" s="106"/>
      <c r="M39" s="106"/>
      <c r="N39" s="106"/>
      <c r="O39" s="106"/>
      <c r="P39" s="106"/>
      <c r="Q39" s="106"/>
      <c r="R39" s="106"/>
      <c r="S39" s="106" t="s">
        <v>104</v>
      </c>
      <c r="T39" s="106"/>
      <c r="U39" s="106"/>
      <c r="V39" s="106"/>
      <c r="W39" s="106"/>
      <c r="X39" s="106"/>
      <c r="Y39" s="106"/>
      <c r="Z39" s="106"/>
      <c r="AA39" s="106"/>
      <c r="AB39" s="106"/>
      <c r="AC39" s="106"/>
      <c r="AD39" s="106"/>
      <c r="AE39" s="106"/>
      <c r="AF39" s="106"/>
      <c r="AG39" s="106"/>
      <c r="AH39" s="106"/>
      <c r="AI39" s="106" t="s">
        <v>105</v>
      </c>
      <c r="AJ39" s="106"/>
      <c r="AK39" s="106"/>
      <c r="AL39" s="106"/>
    </row>
    <row r="40" spans="1:38" ht="94.5" x14ac:dyDescent="0.25">
      <c r="A40" s="106" t="s">
        <v>69</v>
      </c>
      <c r="B40" s="106"/>
      <c r="C40" s="106"/>
      <c r="D40" s="106"/>
      <c r="E40" s="106"/>
      <c r="F40" s="106"/>
      <c r="G40" s="106"/>
      <c r="H40" s="106"/>
      <c r="I40" s="106"/>
      <c r="J40" s="106"/>
      <c r="K40" s="106"/>
      <c r="L40" s="106"/>
      <c r="M40" s="106"/>
      <c r="N40" s="106"/>
      <c r="O40" s="106"/>
      <c r="P40" s="106"/>
      <c r="Q40" s="106"/>
      <c r="R40" s="106"/>
      <c r="S40" s="106"/>
      <c r="T40" s="106"/>
      <c r="U40" s="106"/>
      <c r="V40" s="106"/>
      <c r="W40" s="106"/>
      <c r="X40" s="106" t="s">
        <v>106</v>
      </c>
      <c r="Y40" s="106"/>
      <c r="Z40" s="106"/>
      <c r="AA40" s="106"/>
      <c r="AB40" s="106"/>
      <c r="AC40" s="106"/>
      <c r="AD40" s="106"/>
      <c r="AE40" s="106"/>
      <c r="AF40" s="106"/>
      <c r="AG40" s="106"/>
      <c r="AH40" s="106"/>
      <c r="AI40" s="106"/>
      <c r="AJ40" s="106"/>
      <c r="AK40" s="106"/>
      <c r="AL40" s="106"/>
    </row>
    <row r="41" spans="1:38" x14ac:dyDescent="0.25">
      <c r="A41" s="106" t="s">
        <v>45</v>
      </c>
      <c r="B41" s="106"/>
      <c r="C41" s="106"/>
      <c r="D41" s="106"/>
      <c r="E41" s="106"/>
      <c r="F41" s="106"/>
      <c r="G41" s="106"/>
      <c r="H41" s="106"/>
      <c r="I41" s="106"/>
      <c r="J41" s="106"/>
      <c r="K41" s="106"/>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6"/>
      <c r="AJ41" s="106"/>
      <c r="AK41" s="106"/>
      <c r="AL41" s="106"/>
    </row>
    <row r="42" spans="1:38" ht="135" x14ac:dyDescent="0.25">
      <c r="A42" s="106" t="s">
        <v>45</v>
      </c>
      <c r="B42" s="106" t="s">
        <v>107</v>
      </c>
      <c r="C42" s="106"/>
      <c r="D42" s="106"/>
      <c r="E42" s="106"/>
      <c r="F42" s="106"/>
      <c r="G42" s="106"/>
      <c r="H42" s="106"/>
      <c r="I42" s="106"/>
      <c r="J42" s="106"/>
      <c r="K42" s="106"/>
      <c r="L42" s="106"/>
      <c r="M42" s="106"/>
      <c r="N42" s="106"/>
      <c r="O42" s="106"/>
      <c r="P42" s="106"/>
      <c r="Q42" s="106"/>
      <c r="R42" s="106"/>
      <c r="S42" s="106"/>
      <c r="T42" s="106"/>
      <c r="U42" s="106"/>
      <c r="V42" s="106"/>
      <c r="W42" s="106"/>
      <c r="X42" s="106"/>
      <c r="Y42" s="106"/>
      <c r="Z42" s="106"/>
      <c r="AA42" s="106"/>
      <c r="AB42" s="106"/>
      <c r="AC42" s="106"/>
      <c r="AD42" s="106"/>
      <c r="AE42" s="106"/>
      <c r="AF42" s="106"/>
      <c r="AG42" s="106"/>
      <c r="AH42" s="106"/>
      <c r="AI42" s="106"/>
      <c r="AJ42" s="106"/>
      <c r="AK42" s="106"/>
      <c r="AL42" s="106"/>
    </row>
    <row r="43" spans="1:38" ht="148.5" x14ac:dyDescent="0.25">
      <c r="A43" s="106" t="s">
        <v>73</v>
      </c>
      <c r="B43" s="106"/>
      <c r="C43" s="106"/>
      <c r="D43" s="106"/>
      <c r="E43" s="106"/>
      <c r="F43" s="106" t="s">
        <v>108</v>
      </c>
      <c r="G43" s="106"/>
      <c r="H43" s="106" t="s">
        <v>109</v>
      </c>
      <c r="I43" s="106"/>
      <c r="J43" s="106"/>
      <c r="K43" s="106"/>
      <c r="L43" s="106"/>
      <c r="M43" s="106"/>
      <c r="N43" s="106"/>
      <c r="O43" s="106"/>
      <c r="P43" s="106"/>
      <c r="Q43" s="106"/>
      <c r="R43" s="106"/>
      <c r="S43" s="106"/>
      <c r="T43" s="106"/>
      <c r="U43" s="106"/>
      <c r="V43" s="106"/>
      <c r="W43" s="106"/>
      <c r="X43" s="106"/>
      <c r="Y43" s="106"/>
      <c r="Z43" s="106"/>
      <c r="AA43" s="106"/>
      <c r="AB43" s="106"/>
      <c r="AC43" s="106"/>
      <c r="AD43" s="106"/>
      <c r="AE43" s="106"/>
      <c r="AF43" s="106"/>
      <c r="AG43" s="106"/>
      <c r="AH43" s="106"/>
      <c r="AI43" s="106"/>
      <c r="AJ43" s="106"/>
      <c r="AK43" s="106"/>
      <c r="AL43" s="106"/>
    </row>
    <row r="44" spans="1:38" ht="94.5" x14ac:dyDescent="0.25">
      <c r="A44" s="106" t="s">
        <v>69</v>
      </c>
      <c r="B44" s="106"/>
      <c r="C44" s="106"/>
      <c r="D44" s="106"/>
      <c r="E44" s="106"/>
      <c r="F44" s="106"/>
      <c r="G44" s="106"/>
      <c r="H44" s="106"/>
      <c r="I44" s="106"/>
      <c r="J44" s="106"/>
      <c r="K44" s="106"/>
      <c r="L44" s="106"/>
      <c r="M44" s="106"/>
      <c r="N44" s="106"/>
      <c r="O44" s="106"/>
      <c r="P44" s="106"/>
      <c r="Q44" s="106"/>
      <c r="R44" s="106"/>
      <c r="S44" s="106"/>
      <c r="T44" s="106"/>
      <c r="U44" s="106"/>
      <c r="V44" s="106"/>
      <c r="W44" s="106"/>
      <c r="X44" s="106" t="s">
        <v>110</v>
      </c>
      <c r="Y44" s="106"/>
      <c r="Z44" s="106"/>
      <c r="AA44" s="106"/>
      <c r="AB44" s="106"/>
      <c r="AC44" s="106"/>
      <c r="AD44" s="106"/>
      <c r="AE44" s="106"/>
      <c r="AF44" s="106"/>
      <c r="AG44" s="106"/>
      <c r="AH44" s="106"/>
      <c r="AI44" s="106"/>
      <c r="AJ44" s="106"/>
      <c r="AK44" s="106"/>
      <c r="AL44" s="106"/>
    </row>
    <row r="45" spans="1:38" ht="81" x14ac:dyDescent="0.25">
      <c r="A45" s="106" t="s">
        <v>38</v>
      </c>
      <c r="B45" s="106" t="s">
        <v>111</v>
      </c>
      <c r="C45" s="106"/>
      <c r="D45" s="106"/>
      <c r="E45" s="106" t="s">
        <v>112</v>
      </c>
      <c r="F45" s="106"/>
      <c r="G45" s="106" t="s">
        <v>113</v>
      </c>
      <c r="H45" s="106"/>
      <c r="I45" s="106"/>
      <c r="J45" s="106"/>
      <c r="K45" s="106"/>
      <c r="L45" s="106"/>
      <c r="M45" s="106"/>
      <c r="N45" s="106"/>
      <c r="O45" s="106"/>
      <c r="P45" s="106"/>
      <c r="Q45" s="106"/>
      <c r="R45" s="106"/>
      <c r="S45" s="106"/>
      <c r="T45" s="106" t="s">
        <v>114</v>
      </c>
      <c r="U45" s="106"/>
      <c r="V45" s="106" t="s">
        <v>115</v>
      </c>
      <c r="W45" s="106" t="s">
        <v>116</v>
      </c>
      <c r="X45" s="106"/>
      <c r="Y45" s="106"/>
      <c r="Z45" s="106" t="s">
        <v>117</v>
      </c>
      <c r="AA45" s="106"/>
      <c r="AB45" s="106"/>
      <c r="AC45" s="106"/>
      <c r="AD45" s="106" t="s">
        <v>118</v>
      </c>
      <c r="AE45" s="106"/>
      <c r="AF45" s="106"/>
      <c r="AG45" s="106"/>
      <c r="AH45" s="106"/>
      <c r="AI45" s="106" t="s">
        <v>119</v>
      </c>
      <c r="AJ45" s="106" t="s">
        <v>120</v>
      </c>
      <c r="AK45" s="106"/>
      <c r="AL45" s="106"/>
    </row>
    <row r="46" spans="1:38" x14ac:dyDescent="0.25">
      <c r="A46" s="106" t="s">
        <v>45</v>
      </c>
      <c r="B46" s="106"/>
      <c r="C46" s="106"/>
      <c r="D46" s="106"/>
      <c r="E46" s="106"/>
      <c r="F46" s="106"/>
      <c r="G46" s="106"/>
      <c r="H46" s="106"/>
      <c r="I46" s="106"/>
      <c r="J46" s="106"/>
      <c r="K46" s="106"/>
      <c r="L46" s="106"/>
      <c r="M46" s="106"/>
      <c r="N46" s="106"/>
      <c r="O46" s="106"/>
      <c r="P46" s="106"/>
      <c r="Q46" s="106"/>
      <c r="R46" s="106"/>
      <c r="S46" s="106"/>
      <c r="T46" s="106"/>
      <c r="U46" s="106"/>
      <c r="V46" s="106"/>
      <c r="W46" s="106"/>
      <c r="X46" s="106"/>
      <c r="Y46" s="106"/>
      <c r="Z46" s="106"/>
      <c r="AA46" s="106"/>
      <c r="AB46" s="106"/>
      <c r="AC46" s="106"/>
      <c r="AD46" s="106"/>
      <c r="AE46" s="106"/>
      <c r="AF46" s="106"/>
      <c r="AG46" s="106"/>
      <c r="AH46" s="106"/>
      <c r="AI46" s="106"/>
      <c r="AJ46" s="106"/>
      <c r="AK46" s="106"/>
      <c r="AL46" s="106"/>
    </row>
    <row r="47" spans="1:38" ht="378" x14ac:dyDescent="0.25">
      <c r="A47" s="106" t="s">
        <v>73</v>
      </c>
      <c r="B47" s="106"/>
      <c r="C47" s="106" t="s">
        <v>121</v>
      </c>
      <c r="D47" s="106" t="s">
        <v>122</v>
      </c>
      <c r="E47" s="106"/>
      <c r="F47" s="106"/>
      <c r="G47" s="106"/>
      <c r="H47" s="106"/>
      <c r="I47" s="106" t="s">
        <v>123</v>
      </c>
      <c r="J47" s="106"/>
      <c r="K47" s="106"/>
      <c r="L47" s="106"/>
      <c r="M47" s="106"/>
      <c r="N47" s="106"/>
      <c r="O47" s="106"/>
      <c r="P47" s="106"/>
      <c r="Q47" s="106"/>
      <c r="R47" s="106" t="s">
        <v>124</v>
      </c>
      <c r="S47" s="106" t="s">
        <v>125</v>
      </c>
      <c r="T47" s="106" t="s">
        <v>126</v>
      </c>
      <c r="U47" s="106"/>
      <c r="V47" s="106"/>
      <c r="W47" s="106"/>
      <c r="X47" s="106" t="s">
        <v>127</v>
      </c>
      <c r="Y47" s="106"/>
      <c r="Z47" s="106"/>
      <c r="AA47" s="106" t="s">
        <v>128</v>
      </c>
      <c r="AB47" s="106" t="s">
        <v>129</v>
      </c>
      <c r="AC47" s="106" t="s">
        <v>130</v>
      </c>
      <c r="AD47" s="106" t="s">
        <v>131</v>
      </c>
      <c r="AE47" s="106" t="s">
        <v>132</v>
      </c>
      <c r="AF47" s="106"/>
      <c r="AG47" s="106"/>
      <c r="AH47" s="106"/>
      <c r="AI47" s="106" t="s">
        <v>133</v>
      </c>
      <c r="AJ47" s="106"/>
      <c r="AK47" s="106" t="s">
        <v>134</v>
      </c>
      <c r="AL47" s="106" t="s">
        <v>135</v>
      </c>
    </row>
    <row r="48" spans="1:38" x14ac:dyDescent="0.25">
      <c r="A48" s="106" t="s">
        <v>45</v>
      </c>
      <c r="B48" s="106"/>
      <c r="C48" s="106"/>
      <c r="D48" s="106"/>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06"/>
      <c r="AI48" s="106"/>
      <c r="AJ48" s="106"/>
      <c r="AK48" s="106"/>
      <c r="AL48" s="106"/>
    </row>
    <row r="49" spans="1:38" x14ac:dyDescent="0.25">
      <c r="A49" s="106" t="s">
        <v>45</v>
      </c>
      <c r="B49" s="106"/>
      <c r="C49" s="106"/>
      <c r="D49" s="106"/>
      <c r="E49" s="106"/>
      <c r="F49" s="106"/>
      <c r="G49" s="106"/>
      <c r="H49" s="106"/>
      <c r="I49" s="106"/>
      <c r="J49" s="106"/>
      <c r="K49" s="106"/>
      <c r="L49" s="106"/>
      <c r="M49" s="106"/>
      <c r="N49" s="106"/>
      <c r="O49" s="106"/>
      <c r="P49" s="106"/>
      <c r="Q49" s="106"/>
      <c r="R49" s="106"/>
      <c r="S49" s="106"/>
      <c r="T49" s="106"/>
      <c r="U49" s="106"/>
      <c r="V49" s="106"/>
      <c r="W49" s="106"/>
      <c r="X49" s="106"/>
      <c r="Y49" s="106"/>
      <c r="Z49" s="106"/>
      <c r="AA49" s="106"/>
      <c r="AB49" s="106"/>
      <c r="AC49" s="106"/>
      <c r="AD49" s="106"/>
      <c r="AE49" s="106"/>
      <c r="AF49" s="106"/>
      <c r="AG49" s="106"/>
      <c r="AH49" s="106"/>
      <c r="AI49" s="106"/>
      <c r="AJ49" s="106"/>
      <c r="AK49" s="106"/>
      <c r="AL49" s="106"/>
    </row>
    <row r="50" spans="1:38" x14ac:dyDescent="0.25">
      <c r="A50" s="106" t="s">
        <v>45</v>
      </c>
      <c r="B50" s="106"/>
      <c r="C50" s="106"/>
      <c r="D50" s="106"/>
      <c r="E50" s="106"/>
      <c r="F50" s="106"/>
      <c r="G50" s="106"/>
      <c r="H50" s="106"/>
      <c r="I50" s="106"/>
      <c r="J50" s="106"/>
      <c r="K50" s="106"/>
      <c r="L50" s="106"/>
      <c r="M50" s="106"/>
      <c r="N50" s="106"/>
      <c r="O50" s="106"/>
      <c r="P50" s="106"/>
      <c r="Q50" s="106"/>
      <c r="R50" s="106"/>
      <c r="S50" s="106"/>
      <c r="T50" s="106"/>
      <c r="U50" s="106"/>
      <c r="V50" s="106"/>
      <c r="W50" s="106"/>
      <c r="X50" s="106"/>
      <c r="Y50" s="106"/>
      <c r="Z50" s="106"/>
      <c r="AA50" s="106"/>
      <c r="AB50" s="106"/>
      <c r="AC50" s="106"/>
      <c r="AD50" s="106"/>
      <c r="AE50" s="106"/>
      <c r="AF50" s="106"/>
      <c r="AG50" s="106"/>
      <c r="AH50" s="106"/>
      <c r="AI50" s="106"/>
      <c r="AJ50" s="106"/>
      <c r="AK50" s="106"/>
      <c r="AL50" s="106"/>
    </row>
    <row r="51" spans="1:38" ht="27" x14ac:dyDescent="0.25">
      <c r="A51" s="106" t="s">
        <v>102</v>
      </c>
      <c r="B51" s="106"/>
      <c r="C51" s="106"/>
      <c r="D51" s="106"/>
      <c r="E51" s="106"/>
      <c r="F51" s="106"/>
      <c r="G51" s="106"/>
      <c r="H51" s="106"/>
      <c r="I51" s="106"/>
      <c r="J51" s="106"/>
      <c r="K51" s="106"/>
      <c r="L51" s="106"/>
      <c r="M51" s="106"/>
      <c r="N51" s="106"/>
      <c r="O51" s="106"/>
      <c r="P51" s="106"/>
      <c r="Q51" s="106"/>
      <c r="R51" s="106"/>
      <c r="S51" s="106"/>
      <c r="T51" s="106"/>
      <c r="U51" s="106"/>
      <c r="V51" s="106"/>
      <c r="W51" s="106"/>
      <c r="X51" s="106"/>
      <c r="Y51" s="106"/>
      <c r="Z51" s="106"/>
      <c r="AA51" s="106"/>
      <c r="AB51" s="106"/>
      <c r="AC51" s="106"/>
      <c r="AD51" s="106"/>
      <c r="AE51" s="106"/>
      <c r="AF51" s="106"/>
      <c r="AG51" s="106"/>
      <c r="AH51" s="106"/>
      <c r="AI51" s="106"/>
      <c r="AJ51" s="106"/>
      <c r="AK51" s="106"/>
      <c r="AL51" s="106"/>
    </row>
    <row r="52" spans="1:38" ht="121.5" x14ac:dyDescent="0.25">
      <c r="A52" s="106" t="s">
        <v>46</v>
      </c>
      <c r="B52" s="106"/>
      <c r="C52" s="106"/>
      <c r="D52" s="106"/>
      <c r="E52" s="106"/>
      <c r="F52" s="106"/>
      <c r="G52" s="106"/>
      <c r="H52" s="106"/>
      <c r="I52" s="106"/>
      <c r="J52" s="106"/>
      <c r="K52" s="106"/>
      <c r="L52" s="106" t="s">
        <v>136</v>
      </c>
      <c r="M52" s="106"/>
      <c r="N52" s="106"/>
      <c r="O52" s="106" t="s">
        <v>137</v>
      </c>
      <c r="P52" s="106"/>
      <c r="Q52" s="106"/>
      <c r="R52" s="106"/>
      <c r="S52" s="106"/>
      <c r="T52" s="106"/>
      <c r="U52" s="106"/>
      <c r="V52" s="106"/>
      <c r="W52" s="106" t="s">
        <v>138</v>
      </c>
      <c r="X52" s="106" t="s">
        <v>139</v>
      </c>
      <c r="Y52" s="106"/>
      <c r="Z52" s="106"/>
      <c r="AA52" s="106"/>
      <c r="AB52" s="106"/>
      <c r="AC52" s="106"/>
      <c r="AD52" s="106"/>
      <c r="AE52" s="106"/>
      <c r="AF52" s="106" t="s">
        <v>140</v>
      </c>
      <c r="AG52" s="106"/>
      <c r="AH52" s="106" t="s">
        <v>141</v>
      </c>
      <c r="AI52" s="106"/>
      <c r="AJ52" s="106"/>
      <c r="AK52" s="106"/>
      <c r="AL52" s="106"/>
    </row>
    <row r="53" spans="1:38" ht="40.5" x14ac:dyDescent="0.25">
      <c r="A53" s="106" t="s">
        <v>59</v>
      </c>
      <c r="B53" s="106"/>
      <c r="C53" s="106"/>
      <c r="D53" s="106"/>
      <c r="E53" s="106"/>
      <c r="F53" s="106"/>
      <c r="G53" s="106"/>
      <c r="H53" s="106"/>
      <c r="I53" s="106"/>
      <c r="J53" s="106"/>
      <c r="K53" s="106"/>
      <c r="L53" s="106"/>
      <c r="M53" s="106"/>
      <c r="N53" s="106"/>
      <c r="O53" s="106"/>
      <c r="P53" s="106"/>
      <c r="Q53" s="106"/>
      <c r="R53" s="106"/>
      <c r="S53" s="106"/>
      <c r="T53" s="106"/>
      <c r="U53" s="106"/>
      <c r="V53" s="106"/>
      <c r="W53" s="106"/>
      <c r="X53" s="106"/>
      <c r="Y53" s="106"/>
      <c r="Z53" s="106"/>
      <c r="AA53" s="106"/>
      <c r="AB53" s="106"/>
      <c r="AC53" s="106"/>
      <c r="AD53" s="106"/>
      <c r="AE53" s="106"/>
      <c r="AF53" s="106"/>
      <c r="AG53" s="106"/>
      <c r="AH53" s="106"/>
      <c r="AI53" s="106"/>
      <c r="AJ53" s="106"/>
      <c r="AK53" s="106"/>
      <c r="AL53" s="106"/>
    </row>
    <row r="54" spans="1:38" ht="40.5" x14ac:dyDescent="0.25">
      <c r="A54" s="106" t="s">
        <v>59</v>
      </c>
      <c r="B54" s="106"/>
      <c r="C54" s="106"/>
      <c r="D54" s="106"/>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106"/>
      <c r="AC54" s="106"/>
      <c r="AD54" s="106"/>
      <c r="AE54" s="106"/>
      <c r="AF54" s="106"/>
      <c r="AG54" s="106"/>
      <c r="AH54" s="106"/>
      <c r="AI54" s="106"/>
      <c r="AJ54" s="106"/>
      <c r="AK54" s="106"/>
      <c r="AL54" s="106"/>
    </row>
    <row r="55" spans="1:38" x14ac:dyDescent="0.25">
      <c r="A55" s="106" t="s">
        <v>45</v>
      </c>
      <c r="B55" s="106"/>
      <c r="C55" s="106"/>
      <c r="D55" s="106"/>
      <c r="E55" s="106"/>
      <c r="F55" s="106"/>
      <c r="G55" s="106"/>
      <c r="H55" s="106"/>
      <c r="I55" s="106"/>
      <c r="J55" s="106"/>
      <c r="K55" s="106"/>
      <c r="L55" s="106"/>
      <c r="M55" s="106"/>
      <c r="N55" s="106"/>
      <c r="O55" s="106"/>
      <c r="P55" s="106"/>
      <c r="Q55" s="106"/>
      <c r="R55" s="106"/>
      <c r="S55" s="106"/>
      <c r="T55" s="106"/>
      <c r="U55" s="106"/>
      <c r="V55" s="106"/>
      <c r="W55" s="106"/>
      <c r="X55" s="106"/>
      <c r="Y55" s="106"/>
      <c r="Z55" s="106"/>
      <c r="AA55" s="106"/>
      <c r="AB55" s="106"/>
      <c r="AC55" s="106"/>
      <c r="AD55" s="106"/>
      <c r="AE55" s="106"/>
      <c r="AF55" s="106"/>
      <c r="AG55" s="106"/>
      <c r="AH55" s="106"/>
      <c r="AI55" s="106"/>
      <c r="AJ55" s="106"/>
      <c r="AK55" s="106"/>
      <c r="AL55" s="106"/>
    </row>
    <row r="56" spans="1:38" ht="27" x14ac:dyDescent="0.25">
      <c r="A56" s="106" t="s">
        <v>38</v>
      </c>
      <c r="B56" s="106"/>
      <c r="C56" s="106"/>
      <c r="D56" s="106"/>
      <c r="E56" s="106"/>
      <c r="F56" s="106"/>
      <c r="G56" s="106"/>
      <c r="H56" s="106"/>
      <c r="I56" s="106"/>
      <c r="J56" s="106"/>
      <c r="K56" s="106"/>
      <c r="L56" s="106"/>
      <c r="M56" s="106"/>
      <c r="N56" s="106"/>
      <c r="O56" s="106"/>
      <c r="P56" s="106"/>
      <c r="Q56" s="106"/>
      <c r="R56" s="106"/>
      <c r="S56" s="106"/>
      <c r="T56" s="106"/>
      <c r="U56" s="106"/>
      <c r="V56" s="106"/>
      <c r="W56" s="106"/>
      <c r="X56" s="106"/>
      <c r="Y56" s="106"/>
      <c r="Z56" s="106"/>
      <c r="AA56" s="106"/>
      <c r="AB56" s="106"/>
      <c r="AC56" s="106"/>
      <c r="AD56" s="106"/>
      <c r="AE56" s="106"/>
      <c r="AF56" s="106"/>
      <c r="AG56" s="106"/>
      <c r="AH56" s="106"/>
      <c r="AI56" s="106"/>
      <c r="AJ56" s="106"/>
      <c r="AK56" s="106"/>
      <c r="AL56" s="106"/>
    </row>
    <row r="57" spans="1:38" ht="27" x14ac:dyDescent="0.25">
      <c r="A57" s="106" t="s">
        <v>73</v>
      </c>
      <c r="B57" s="106"/>
      <c r="C57" s="106"/>
      <c r="D57" s="106"/>
      <c r="E57" s="106"/>
      <c r="F57" s="106"/>
      <c r="G57" s="106"/>
      <c r="H57" s="106"/>
      <c r="I57" s="106"/>
      <c r="J57" s="106"/>
      <c r="K57" s="106"/>
      <c r="L57" s="106"/>
      <c r="M57" s="106"/>
      <c r="N57" s="106"/>
      <c r="O57" s="106"/>
      <c r="P57" s="106"/>
      <c r="Q57" s="106"/>
      <c r="R57" s="106"/>
      <c r="S57" s="106"/>
      <c r="T57" s="106"/>
      <c r="U57" s="106"/>
      <c r="V57" s="106"/>
      <c r="W57" s="106"/>
      <c r="X57" s="106"/>
      <c r="Y57" s="106"/>
      <c r="Z57" s="106"/>
      <c r="AA57" s="106"/>
      <c r="AB57" s="106"/>
      <c r="AC57" s="106"/>
      <c r="AD57" s="106"/>
      <c r="AE57" s="106"/>
      <c r="AF57" s="106"/>
      <c r="AG57" s="106"/>
      <c r="AH57" s="106"/>
      <c r="AI57" s="106"/>
      <c r="AJ57" s="106"/>
      <c r="AK57" s="106"/>
      <c r="AL57" s="106"/>
    </row>
    <row r="58" spans="1:38" ht="202.5" x14ac:dyDescent="0.25">
      <c r="A58" s="106" t="s">
        <v>69</v>
      </c>
      <c r="B58" s="106" t="s">
        <v>142</v>
      </c>
      <c r="C58" s="106"/>
      <c r="D58" s="106"/>
      <c r="E58" s="106"/>
      <c r="F58" s="106"/>
      <c r="G58" s="106"/>
      <c r="H58" s="106"/>
      <c r="I58" s="106"/>
      <c r="J58" s="106"/>
      <c r="K58" s="106"/>
      <c r="L58" s="106"/>
      <c r="M58" s="106"/>
      <c r="N58" s="106"/>
      <c r="O58" s="106"/>
      <c r="P58" s="106"/>
      <c r="Q58" s="106"/>
      <c r="R58" s="106"/>
      <c r="S58" s="106"/>
      <c r="T58" s="106"/>
      <c r="U58" s="106"/>
      <c r="V58" s="106"/>
      <c r="W58" s="106"/>
      <c r="X58" s="106"/>
      <c r="Y58" s="106"/>
      <c r="Z58" s="106"/>
      <c r="AA58" s="106"/>
      <c r="AB58" s="106" t="s">
        <v>143</v>
      </c>
      <c r="AC58" s="106"/>
      <c r="AD58" s="106"/>
      <c r="AE58" s="106"/>
      <c r="AF58" s="106" t="s">
        <v>144</v>
      </c>
      <c r="AG58" s="106"/>
      <c r="AH58" s="106"/>
      <c r="AI58" s="106"/>
      <c r="AJ58" s="106"/>
      <c r="AK58" s="106"/>
      <c r="AL58" s="106" t="s">
        <v>145</v>
      </c>
    </row>
    <row r="59" spans="1:38" ht="81" x14ac:dyDescent="0.25">
      <c r="A59" s="106" t="s">
        <v>55</v>
      </c>
      <c r="B59" s="106"/>
      <c r="C59" s="106"/>
      <c r="D59" s="106"/>
      <c r="E59" s="106"/>
      <c r="F59" s="106"/>
      <c r="G59" s="106"/>
      <c r="H59" s="106"/>
      <c r="I59" s="106"/>
      <c r="J59" s="106"/>
      <c r="K59" s="106"/>
      <c r="L59" s="106"/>
      <c r="M59" s="106"/>
      <c r="N59" s="106"/>
      <c r="O59" s="106"/>
      <c r="P59" s="106"/>
      <c r="Q59" s="106"/>
      <c r="R59" s="106"/>
      <c r="S59" s="106"/>
      <c r="T59" s="106"/>
      <c r="U59" s="106"/>
      <c r="V59" s="106"/>
      <c r="W59" s="106"/>
      <c r="X59" s="106"/>
      <c r="Y59" s="106"/>
      <c r="Z59" s="106"/>
      <c r="AA59" s="106"/>
      <c r="AB59" s="106"/>
      <c r="AC59" s="106"/>
      <c r="AD59" s="106"/>
      <c r="AE59" s="106"/>
      <c r="AF59" s="106"/>
      <c r="AG59" s="106"/>
      <c r="AH59" s="106"/>
      <c r="AI59" s="106"/>
      <c r="AJ59" s="106"/>
      <c r="AK59" s="106"/>
      <c r="AL59" s="106"/>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11"/>
  <sheetViews>
    <sheetView workbookViewId="0">
      <selection activeCell="A2" sqref="A2"/>
    </sheetView>
  </sheetViews>
  <sheetFormatPr baseColWidth="10" defaultColWidth="8" defaultRowHeight="13.5" x14ac:dyDescent="0.25"/>
  <cols>
    <col min="1" max="38" width="17.5" bestFit="1" customWidth="1"/>
  </cols>
  <sheetData>
    <row r="1" spans="1:38" ht="108" x14ac:dyDescent="0.25">
      <c r="A1" s="104" t="s">
        <v>0</v>
      </c>
      <c r="B1" s="104" t="s">
        <v>146</v>
      </c>
      <c r="C1" s="104" t="s">
        <v>147</v>
      </c>
      <c r="D1" s="104" t="s">
        <v>148</v>
      </c>
      <c r="E1" s="104" t="s">
        <v>149</v>
      </c>
      <c r="F1" s="104" t="s">
        <v>150</v>
      </c>
      <c r="G1" s="104" t="s">
        <v>151</v>
      </c>
      <c r="H1" s="104" t="s">
        <v>152</v>
      </c>
      <c r="I1" s="104" t="s">
        <v>153</v>
      </c>
      <c r="J1" s="104" t="s">
        <v>154</v>
      </c>
      <c r="K1" s="104" t="s">
        <v>155</v>
      </c>
      <c r="L1" s="104" t="s">
        <v>156</v>
      </c>
      <c r="M1" s="104" t="s">
        <v>157</v>
      </c>
      <c r="N1" s="104" t="s">
        <v>158</v>
      </c>
      <c r="O1" s="104" t="s">
        <v>159</v>
      </c>
      <c r="P1" s="104" t="s">
        <v>160</v>
      </c>
      <c r="Q1" s="104" t="s">
        <v>161</v>
      </c>
      <c r="R1" s="104" t="s">
        <v>162</v>
      </c>
      <c r="S1" s="104" t="s">
        <v>163</v>
      </c>
      <c r="T1" s="104" t="s">
        <v>164</v>
      </c>
      <c r="U1" s="104" t="s">
        <v>165</v>
      </c>
      <c r="V1" s="104" t="s">
        <v>166</v>
      </c>
      <c r="W1" s="104" t="s">
        <v>167</v>
      </c>
      <c r="X1" s="104" t="s">
        <v>168</v>
      </c>
      <c r="Y1" s="104" t="s">
        <v>169</v>
      </c>
      <c r="Z1" s="104" t="s">
        <v>170</v>
      </c>
      <c r="AA1" s="104" t="s">
        <v>171</v>
      </c>
      <c r="AB1" s="104" t="s">
        <v>172</v>
      </c>
      <c r="AC1" s="104" t="s">
        <v>173</v>
      </c>
      <c r="AD1" s="104" t="s">
        <v>174</v>
      </c>
      <c r="AE1" s="104" t="s">
        <v>175</v>
      </c>
      <c r="AF1" s="104" t="s">
        <v>176</v>
      </c>
      <c r="AG1" s="104" t="s">
        <v>177</v>
      </c>
      <c r="AH1" s="104" t="s">
        <v>178</v>
      </c>
      <c r="AI1" s="104" t="s">
        <v>179</v>
      </c>
      <c r="AJ1" s="104" t="s">
        <v>180</v>
      </c>
      <c r="AK1" s="104" t="s">
        <v>181</v>
      </c>
      <c r="AL1" s="104" t="s">
        <v>182</v>
      </c>
    </row>
    <row r="2" spans="1:38" x14ac:dyDescent="0.25">
      <c r="A2" s="102" t="s">
        <v>69</v>
      </c>
      <c r="B2" s="103" t="s">
        <v>183</v>
      </c>
      <c r="C2" s="103" t="s">
        <v>183</v>
      </c>
      <c r="D2" s="103" t="s">
        <v>183</v>
      </c>
      <c r="E2" s="103" t="s">
        <v>184</v>
      </c>
      <c r="F2" s="103" t="s">
        <v>183</v>
      </c>
      <c r="G2" s="103" t="s">
        <v>183</v>
      </c>
      <c r="H2" s="103" t="s">
        <v>183</v>
      </c>
      <c r="I2" s="103" t="s">
        <v>183</v>
      </c>
      <c r="J2" s="103" t="s">
        <v>183</v>
      </c>
      <c r="K2" s="103" t="s">
        <v>183</v>
      </c>
      <c r="L2" s="103" t="s">
        <v>183</v>
      </c>
      <c r="M2" s="103" t="s">
        <v>183</v>
      </c>
      <c r="N2" s="103" t="s">
        <v>183</v>
      </c>
      <c r="O2" s="103" t="s">
        <v>183</v>
      </c>
      <c r="P2" s="103" t="s">
        <v>183</v>
      </c>
      <c r="Q2" s="103" t="s">
        <v>183</v>
      </c>
      <c r="R2" s="103" t="s">
        <v>183</v>
      </c>
      <c r="S2" s="103" t="s">
        <v>183</v>
      </c>
      <c r="T2" s="103" t="s">
        <v>183</v>
      </c>
      <c r="U2" s="103" t="s">
        <v>183</v>
      </c>
      <c r="V2" s="103" t="s">
        <v>183</v>
      </c>
      <c r="W2" s="103" t="s">
        <v>183</v>
      </c>
      <c r="X2" s="103" t="s">
        <v>183</v>
      </c>
      <c r="Y2" s="103" t="s">
        <v>183</v>
      </c>
      <c r="Z2" s="103" t="s">
        <v>183</v>
      </c>
      <c r="AA2" s="103" t="s">
        <v>183</v>
      </c>
      <c r="AB2" s="103" t="s">
        <v>183</v>
      </c>
      <c r="AC2" s="103" t="s">
        <v>183</v>
      </c>
      <c r="AD2" s="103" t="s">
        <v>183</v>
      </c>
      <c r="AE2" s="103" t="s">
        <v>183</v>
      </c>
      <c r="AF2" s="103" t="s">
        <v>183</v>
      </c>
      <c r="AG2" s="103" t="s">
        <v>183</v>
      </c>
      <c r="AH2" s="103" t="s">
        <v>183</v>
      </c>
      <c r="AI2" s="103" t="s">
        <v>183</v>
      </c>
      <c r="AJ2" s="103" t="s">
        <v>183</v>
      </c>
      <c r="AK2" s="103" t="s">
        <v>183</v>
      </c>
      <c r="AL2" s="103" t="s">
        <v>183</v>
      </c>
    </row>
    <row r="3" spans="1:38" x14ac:dyDescent="0.25">
      <c r="A3" s="102" t="s">
        <v>69</v>
      </c>
      <c r="B3" s="103" t="s">
        <v>183</v>
      </c>
      <c r="C3" s="103" t="s">
        <v>183</v>
      </c>
      <c r="D3" s="103" t="s">
        <v>183</v>
      </c>
      <c r="E3" s="103" t="s">
        <v>183</v>
      </c>
      <c r="F3" s="103" t="s">
        <v>183</v>
      </c>
      <c r="G3" s="103" t="s">
        <v>183</v>
      </c>
      <c r="H3" s="103" t="s">
        <v>183</v>
      </c>
      <c r="I3" s="103" t="s">
        <v>183</v>
      </c>
      <c r="J3" s="103" t="s">
        <v>183</v>
      </c>
      <c r="K3" s="103" t="s">
        <v>183</v>
      </c>
      <c r="L3" s="103" t="s">
        <v>183</v>
      </c>
      <c r="M3" s="103" t="s">
        <v>183</v>
      </c>
      <c r="N3" s="103" t="s">
        <v>183</v>
      </c>
      <c r="O3" s="103" t="s">
        <v>183</v>
      </c>
      <c r="P3" s="103" t="s">
        <v>183</v>
      </c>
      <c r="Q3" s="103" t="s">
        <v>183</v>
      </c>
      <c r="R3" s="103" t="s">
        <v>183</v>
      </c>
      <c r="S3" s="103" t="s">
        <v>183</v>
      </c>
      <c r="T3" s="103" t="s">
        <v>183</v>
      </c>
      <c r="U3" s="103" t="s">
        <v>183</v>
      </c>
      <c r="V3" s="103" t="s">
        <v>183</v>
      </c>
      <c r="W3" s="103" t="s">
        <v>183</v>
      </c>
      <c r="X3" s="103" t="s">
        <v>183</v>
      </c>
      <c r="Y3" s="103" t="s">
        <v>183</v>
      </c>
      <c r="Z3" s="103" t="s">
        <v>183</v>
      </c>
      <c r="AA3" s="103" t="s">
        <v>183</v>
      </c>
      <c r="AB3" s="103" t="s">
        <v>183</v>
      </c>
      <c r="AC3" s="103" t="s">
        <v>183</v>
      </c>
      <c r="AD3" s="103" t="s">
        <v>184</v>
      </c>
      <c r="AE3" s="103" t="s">
        <v>183</v>
      </c>
      <c r="AF3" s="103" t="s">
        <v>184</v>
      </c>
      <c r="AG3" s="103" t="s">
        <v>183</v>
      </c>
      <c r="AH3" s="103" t="s">
        <v>183</v>
      </c>
      <c r="AI3" s="103" t="s">
        <v>183</v>
      </c>
      <c r="AJ3" s="103" t="s">
        <v>183</v>
      </c>
      <c r="AK3" s="103" t="s">
        <v>183</v>
      </c>
      <c r="AL3" s="103" t="s">
        <v>183</v>
      </c>
    </row>
    <row r="4" spans="1:38" x14ac:dyDescent="0.25">
      <c r="A4" s="102" t="s">
        <v>69</v>
      </c>
      <c r="B4" s="103" t="s">
        <v>183</v>
      </c>
      <c r="C4" s="103" t="s">
        <v>183</v>
      </c>
      <c r="D4" s="103" t="s">
        <v>183</v>
      </c>
      <c r="E4" s="103" t="s">
        <v>183</v>
      </c>
      <c r="F4" s="103" t="s">
        <v>183</v>
      </c>
      <c r="G4" s="103" t="s">
        <v>183</v>
      </c>
      <c r="H4" s="103" t="s">
        <v>183</v>
      </c>
      <c r="I4" s="103" t="s">
        <v>183</v>
      </c>
      <c r="J4" s="103" t="s">
        <v>183</v>
      </c>
      <c r="K4" s="103" t="s">
        <v>183</v>
      </c>
      <c r="L4" s="103" t="s">
        <v>183</v>
      </c>
      <c r="M4" s="103" t="s">
        <v>183</v>
      </c>
      <c r="N4" s="103" t="s">
        <v>183</v>
      </c>
      <c r="O4" s="103" t="s">
        <v>183</v>
      </c>
      <c r="P4" s="103" t="s">
        <v>183</v>
      </c>
      <c r="Q4" s="103" t="s">
        <v>183</v>
      </c>
      <c r="R4" s="103" t="s">
        <v>183</v>
      </c>
      <c r="S4" s="103" t="s">
        <v>183</v>
      </c>
      <c r="T4" s="103" t="s">
        <v>183</v>
      </c>
      <c r="U4" s="103" t="s">
        <v>183</v>
      </c>
      <c r="V4" s="103" t="s">
        <v>183</v>
      </c>
      <c r="W4" s="103" t="s">
        <v>183</v>
      </c>
      <c r="X4" s="103" t="s">
        <v>183</v>
      </c>
      <c r="Y4" s="103" t="s">
        <v>183</v>
      </c>
      <c r="Z4" s="103" t="s">
        <v>183</v>
      </c>
      <c r="AA4" s="103" t="s">
        <v>183</v>
      </c>
      <c r="AB4" s="103" t="s">
        <v>183</v>
      </c>
      <c r="AC4" s="103" t="s">
        <v>183</v>
      </c>
      <c r="AD4" s="103" t="s">
        <v>183</v>
      </c>
      <c r="AE4" s="103" t="s">
        <v>183</v>
      </c>
      <c r="AF4" s="103" t="s">
        <v>183</v>
      </c>
      <c r="AG4" s="103" t="s">
        <v>183</v>
      </c>
      <c r="AH4" s="103" t="s">
        <v>183</v>
      </c>
      <c r="AI4" s="103" t="s">
        <v>183</v>
      </c>
      <c r="AJ4" s="103" t="s">
        <v>183</v>
      </c>
      <c r="AK4" s="103" t="s">
        <v>183</v>
      </c>
      <c r="AL4" s="103" t="s">
        <v>183</v>
      </c>
    </row>
    <row r="5" spans="1:38" x14ac:dyDescent="0.25">
      <c r="A5" s="102" t="s">
        <v>69</v>
      </c>
      <c r="B5" s="103" t="s">
        <v>183</v>
      </c>
      <c r="C5" s="103" t="s">
        <v>183</v>
      </c>
      <c r="D5" s="103" t="s">
        <v>183</v>
      </c>
      <c r="E5" s="103" t="s">
        <v>183</v>
      </c>
      <c r="F5" s="103" t="s">
        <v>183</v>
      </c>
      <c r="G5" s="103" t="s">
        <v>183</v>
      </c>
      <c r="H5" s="103" t="s">
        <v>183</v>
      </c>
      <c r="I5" s="103" t="s">
        <v>183</v>
      </c>
      <c r="J5" s="103" t="s">
        <v>183</v>
      </c>
      <c r="K5" s="103" t="s">
        <v>183</v>
      </c>
      <c r="L5" s="103" t="s">
        <v>183</v>
      </c>
      <c r="M5" s="103" t="s">
        <v>183</v>
      </c>
      <c r="N5" s="103" t="s">
        <v>183</v>
      </c>
      <c r="O5" s="103" t="s">
        <v>183</v>
      </c>
      <c r="P5" s="103" t="s">
        <v>183</v>
      </c>
      <c r="Q5" s="103" t="s">
        <v>183</v>
      </c>
      <c r="R5" s="103" t="s">
        <v>183</v>
      </c>
      <c r="S5" s="103" t="s">
        <v>183</v>
      </c>
      <c r="T5" s="103" t="s">
        <v>183</v>
      </c>
      <c r="U5" s="103" t="s">
        <v>183</v>
      </c>
      <c r="V5" s="103" t="s">
        <v>183</v>
      </c>
      <c r="W5" s="103" t="s">
        <v>183</v>
      </c>
      <c r="X5" s="103" t="s">
        <v>183</v>
      </c>
      <c r="Y5" s="103" t="s">
        <v>183</v>
      </c>
      <c r="Z5" s="103" t="s">
        <v>183</v>
      </c>
      <c r="AA5" s="103" t="s">
        <v>183</v>
      </c>
      <c r="AB5" s="103" t="s">
        <v>183</v>
      </c>
      <c r="AC5" s="103" t="s">
        <v>183</v>
      </c>
      <c r="AD5" s="103" t="s">
        <v>183</v>
      </c>
      <c r="AE5" s="103" t="s">
        <v>183</v>
      </c>
      <c r="AF5" s="103" t="s">
        <v>184</v>
      </c>
      <c r="AG5" s="103" t="s">
        <v>183</v>
      </c>
      <c r="AH5" s="103" t="s">
        <v>183</v>
      </c>
      <c r="AI5" s="103" t="s">
        <v>183</v>
      </c>
      <c r="AJ5" s="103" t="s">
        <v>183</v>
      </c>
      <c r="AK5" s="103" t="s">
        <v>183</v>
      </c>
      <c r="AL5" s="103" t="s">
        <v>183</v>
      </c>
    </row>
    <row r="6" spans="1:38" x14ac:dyDescent="0.25">
      <c r="A6" s="102" t="s">
        <v>69</v>
      </c>
      <c r="B6" s="103" t="s">
        <v>183</v>
      </c>
      <c r="C6" s="103" t="s">
        <v>183</v>
      </c>
      <c r="D6" s="103" t="s">
        <v>183</v>
      </c>
      <c r="E6" s="103" t="s">
        <v>183</v>
      </c>
      <c r="F6" s="103" t="s">
        <v>183</v>
      </c>
      <c r="G6" s="103" t="s">
        <v>183</v>
      </c>
      <c r="H6" s="103" t="s">
        <v>183</v>
      </c>
      <c r="I6" s="103" t="s">
        <v>183</v>
      </c>
      <c r="J6" s="103" t="s">
        <v>183</v>
      </c>
      <c r="K6" s="103" t="s">
        <v>183</v>
      </c>
      <c r="L6" s="103" t="s">
        <v>183</v>
      </c>
      <c r="M6" s="103" t="s">
        <v>183</v>
      </c>
      <c r="N6" s="103" t="s">
        <v>183</v>
      </c>
      <c r="O6" s="103" t="s">
        <v>183</v>
      </c>
      <c r="P6" s="103" t="s">
        <v>183</v>
      </c>
      <c r="Q6" s="103" t="s">
        <v>183</v>
      </c>
      <c r="R6" s="103" t="s">
        <v>183</v>
      </c>
      <c r="S6" s="103" t="s">
        <v>183</v>
      </c>
      <c r="T6" s="103" t="s">
        <v>183</v>
      </c>
      <c r="U6" s="103" t="s">
        <v>183</v>
      </c>
      <c r="V6" s="103" t="s">
        <v>183</v>
      </c>
      <c r="W6" s="103" t="s">
        <v>183</v>
      </c>
      <c r="X6" s="103" t="s">
        <v>183</v>
      </c>
      <c r="Y6" s="103" t="s">
        <v>183</v>
      </c>
      <c r="Z6" s="103" t="s">
        <v>183</v>
      </c>
      <c r="AA6" s="103" t="s">
        <v>183</v>
      </c>
      <c r="AB6" s="103" t="s">
        <v>183</v>
      </c>
      <c r="AC6" s="103" t="s">
        <v>183</v>
      </c>
      <c r="AD6" s="103" t="s">
        <v>184</v>
      </c>
      <c r="AE6" s="103" t="s">
        <v>183</v>
      </c>
      <c r="AF6" s="103" t="s">
        <v>183</v>
      </c>
      <c r="AG6" s="103" t="s">
        <v>183</v>
      </c>
      <c r="AH6" s="103" t="s">
        <v>183</v>
      </c>
      <c r="AI6" s="103" t="s">
        <v>183</v>
      </c>
      <c r="AJ6" s="103" t="s">
        <v>183</v>
      </c>
      <c r="AK6" s="103" t="s">
        <v>183</v>
      </c>
      <c r="AL6" s="103" t="s">
        <v>183</v>
      </c>
    </row>
    <row r="7" spans="1:38" x14ac:dyDescent="0.25">
      <c r="A7" s="102" t="s">
        <v>69</v>
      </c>
      <c r="B7" s="103" t="s">
        <v>183</v>
      </c>
      <c r="C7" s="103" t="s">
        <v>183</v>
      </c>
      <c r="D7" s="103" t="s">
        <v>184</v>
      </c>
      <c r="E7" s="103" t="s">
        <v>183</v>
      </c>
      <c r="F7" s="103" t="s">
        <v>183</v>
      </c>
      <c r="G7" s="103" t="s">
        <v>183</v>
      </c>
      <c r="H7" s="103" t="s">
        <v>183</v>
      </c>
      <c r="I7" s="103" t="s">
        <v>183</v>
      </c>
      <c r="J7" s="103" t="s">
        <v>183</v>
      </c>
      <c r="K7" s="103" t="s">
        <v>183</v>
      </c>
      <c r="L7" s="103" t="s">
        <v>183</v>
      </c>
      <c r="M7" s="103" t="s">
        <v>183</v>
      </c>
      <c r="N7" s="103" t="s">
        <v>183</v>
      </c>
      <c r="O7" s="103" t="s">
        <v>183</v>
      </c>
      <c r="P7" s="103" t="s">
        <v>183</v>
      </c>
      <c r="Q7" s="103" t="s">
        <v>183</v>
      </c>
      <c r="R7" s="103" t="s">
        <v>183</v>
      </c>
      <c r="S7" s="103" t="s">
        <v>183</v>
      </c>
      <c r="T7" s="103" t="s">
        <v>183</v>
      </c>
      <c r="U7" s="103" t="s">
        <v>183</v>
      </c>
      <c r="V7" s="103" t="s">
        <v>183</v>
      </c>
      <c r="W7" s="103" t="s">
        <v>183</v>
      </c>
      <c r="X7" s="103" t="s">
        <v>184</v>
      </c>
      <c r="Y7" s="103" t="s">
        <v>183</v>
      </c>
      <c r="Z7" s="103" t="s">
        <v>183</v>
      </c>
      <c r="AA7" s="103" t="s">
        <v>183</v>
      </c>
      <c r="AB7" s="103" t="s">
        <v>183</v>
      </c>
      <c r="AC7" s="103" t="s">
        <v>183</v>
      </c>
      <c r="AD7" s="103" t="s">
        <v>184</v>
      </c>
      <c r="AE7" s="103" t="s">
        <v>183</v>
      </c>
      <c r="AF7" s="103" t="s">
        <v>184</v>
      </c>
      <c r="AG7" s="103" t="s">
        <v>183</v>
      </c>
      <c r="AH7" s="103" t="s">
        <v>183</v>
      </c>
      <c r="AI7" s="103" t="s">
        <v>183</v>
      </c>
      <c r="AJ7" s="103" t="s">
        <v>183</v>
      </c>
      <c r="AK7" s="103" t="s">
        <v>183</v>
      </c>
      <c r="AL7" s="103" t="s">
        <v>183</v>
      </c>
    </row>
    <row r="8" spans="1:38" x14ac:dyDescent="0.25">
      <c r="A8" s="102" t="s">
        <v>69</v>
      </c>
      <c r="B8" s="103" t="s">
        <v>183</v>
      </c>
      <c r="C8" s="103" t="s">
        <v>183</v>
      </c>
      <c r="D8" s="103" t="s">
        <v>183</v>
      </c>
      <c r="E8" s="103" t="s">
        <v>183</v>
      </c>
      <c r="F8" s="103" t="s">
        <v>183</v>
      </c>
      <c r="G8" s="103" t="s">
        <v>183</v>
      </c>
      <c r="H8" s="103" t="s">
        <v>183</v>
      </c>
      <c r="I8" s="103" t="s">
        <v>183</v>
      </c>
      <c r="J8" s="103" t="s">
        <v>183</v>
      </c>
      <c r="K8" s="103" t="s">
        <v>183</v>
      </c>
      <c r="L8" s="103" t="s">
        <v>183</v>
      </c>
      <c r="M8" s="103" t="s">
        <v>183</v>
      </c>
      <c r="N8" s="103" t="s">
        <v>183</v>
      </c>
      <c r="O8" s="103" t="s">
        <v>183</v>
      </c>
      <c r="P8" s="103" t="s">
        <v>183</v>
      </c>
      <c r="Q8" s="103" t="s">
        <v>183</v>
      </c>
      <c r="R8" s="103" t="s">
        <v>183</v>
      </c>
      <c r="S8" s="103" t="s">
        <v>183</v>
      </c>
      <c r="T8" s="103" t="s">
        <v>183</v>
      </c>
      <c r="U8" s="103" t="s">
        <v>183</v>
      </c>
      <c r="V8" s="103" t="s">
        <v>183</v>
      </c>
      <c r="W8" s="103" t="s">
        <v>183</v>
      </c>
      <c r="X8" s="103" t="s">
        <v>183</v>
      </c>
      <c r="Y8" s="103" t="s">
        <v>183</v>
      </c>
      <c r="Z8" s="103" t="s">
        <v>183</v>
      </c>
      <c r="AA8" s="103" t="s">
        <v>183</v>
      </c>
      <c r="AB8" s="103" t="s">
        <v>183</v>
      </c>
      <c r="AC8" s="103" t="s">
        <v>183</v>
      </c>
      <c r="AD8" s="103" t="s">
        <v>183</v>
      </c>
      <c r="AE8" s="103" t="s">
        <v>183</v>
      </c>
      <c r="AF8" s="103" t="s">
        <v>184</v>
      </c>
      <c r="AG8" s="103" t="s">
        <v>183</v>
      </c>
      <c r="AH8" s="103" t="s">
        <v>183</v>
      </c>
      <c r="AI8" s="103" t="s">
        <v>183</v>
      </c>
      <c r="AJ8" s="103" t="s">
        <v>183</v>
      </c>
      <c r="AK8" s="103" t="s">
        <v>183</v>
      </c>
      <c r="AL8" s="103" t="s">
        <v>183</v>
      </c>
    </row>
    <row r="9" spans="1:38" x14ac:dyDescent="0.25">
      <c r="A9" s="102" t="s">
        <v>69</v>
      </c>
      <c r="B9" s="103" t="s">
        <v>183</v>
      </c>
      <c r="C9" s="103" t="s">
        <v>183</v>
      </c>
      <c r="D9" s="103" t="s">
        <v>183</v>
      </c>
      <c r="E9" s="103" t="s">
        <v>183</v>
      </c>
      <c r="F9" s="103" t="s">
        <v>183</v>
      </c>
      <c r="G9" s="103" t="s">
        <v>183</v>
      </c>
      <c r="H9" s="103" t="s">
        <v>183</v>
      </c>
      <c r="I9" s="103" t="s">
        <v>183</v>
      </c>
      <c r="J9" s="103" t="s">
        <v>183</v>
      </c>
      <c r="K9" s="103" t="s">
        <v>183</v>
      </c>
      <c r="L9" s="103" t="s">
        <v>183</v>
      </c>
      <c r="M9" s="103" t="s">
        <v>183</v>
      </c>
      <c r="N9" s="103" t="s">
        <v>183</v>
      </c>
      <c r="O9" s="103" t="s">
        <v>183</v>
      </c>
      <c r="P9" s="103" t="s">
        <v>183</v>
      </c>
      <c r="Q9" s="103" t="s">
        <v>183</v>
      </c>
      <c r="R9" s="103" t="s">
        <v>183</v>
      </c>
      <c r="S9" s="103" t="s">
        <v>183</v>
      </c>
      <c r="T9" s="103" t="s">
        <v>183</v>
      </c>
      <c r="U9" s="103" t="s">
        <v>183</v>
      </c>
      <c r="V9" s="103" t="s">
        <v>183</v>
      </c>
      <c r="W9" s="103" t="s">
        <v>183</v>
      </c>
      <c r="X9" s="103" t="s">
        <v>183</v>
      </c>
      <c r="Y9" s="103" t="s">
        <v>183</v>
      </c>
      <c r="Z9" s="103" t="s">
        <v>183</v>
      </c>
      <c r="AA9" s="103" t="s">
        <v>183</v>
      </c>
      <c r="AB9" s="103" t="s">
        <v>183</v>
      </c>
      <c r="AC9" s="103" t="s">
        <v>183</v>
      </c>
      <c r="AD9" s="103" t="s">
        <v>183</v>
      </c>
      <c r="AE9" s="103" t="s">
        <v>183</v>
      </c>
      <c r="AF9" s="103" t="s">
        <v>183</v>
      </c>
      <c r="AG9" s="103" t="s">
        <v>183</v>
      </c>
      <c r="AH9" s="103" t="s">
        <v>183</v>
      </c>
      <c r="AI9" s="103" t="s">
        <v>183</v>
      </c>
      <c r="AJ9" s="103" t="s">
        <v>183</v>
      </c>
      <c r="AK9" s="103" t="s">
        <v>183</v>
      </c>
      <c r="AL9" s="103" t="s">
        <v>183</v>
      </c>
    </row>
    <row r="10" spans="1:38" x14ac:dyDescent="0.25">
      <c r="A10" s="102" t="s">
        <v>69</v>
      </c>
      <c r="B10" s="103" t="s">
        <v>183</v>
      </c>
      <c r="C10" s="103" t="s">
        <v>183</v>
      </c>
      <c r="D10" s="103" t="s">
        <v>184</v>
      </c>
      <c r="E10" s="103" t="s">
        <v>184</v>
      </c>
      <c r="F10" s="103" t="s">
        <v>183</v>
      </c>
      <c r="G10" s="103" t="s">
        <v>183</v>
      </c>
      <c r="H10" s="103" t="s">
        <v>183</v>
      </c>
      <c r="I10" s="103" t="s">
        <v>183</v>
      </c>
      <c r="J10" s="103" t="s">
        <v>183</v>
      </c>
      <c r="K10" s="103" t="s">
        <v>183</v>
      </c>
      <c r="L10" s="103" t="s">
        <v>183</v>
      </c>
      <c r="M10" s="103" t="s">
        <v>183</v>
      </c>
      <c r="N10" s="103" t="s">
        <v>183</v>
      </c>
      <c r="O10" s="103" t="s">
        <v>183</v>
      </c>
      <c r="P10" s="103" t="s">
        <v>183</v>
      </c>
      <c r="Q10" s="103" t="s">
        <v>183</v>
      </c>
      <c r="R10" s="103" t="s">
        <v>183</v>
      </c>
      <c r="S10" s="103" t="s">
        <v>183</v>
      </c>
      <c r="T10" s="103" t="s">
        <v>183</v>
      </c>
      <c r="U10" s="103" t="s">
        <v>183</v>
      </c>
      <c r="V10" s="103" t="s">
        <v>183</v>
      </c>
      <c r="W10" s="103" t="s">
        <v>183</v>
      </c>
      <c r="X10" s="103" t="s">
        <v>183</v>
      </c>
      <c r="Y10" s="103" t="s">
        <v>183</v>
      </c>
      <c r="Z10" s="103" t="s">
        <v>183</v>
      </c>
      <c r="AA10" s="103" t="s">
        <v>183</v>
      </c>
      <c r="AB10" s="103" t="s">
        <v>183</v>
      </c>
      <c r="AC10" s="103" t="s">
        <v>183</v>
      </c>
      <c r="AD10" s="103" t="s">
        <v>183</v>
      </c>
      <c r="AE10" s="103" t="s">
        <v>183</v>
      </c>
      <c r="AF10" s="103" t="s">
        <v>184</v>
      </c>
      <c r="AG10" s="103" t="s">
        <v>183</v>
      </c>
      <c r="AH10" s="103" t="s">
        <v>183</v>
      </c>
      <c r="AI10" s="103" t="s">
        <v>183</v>
      </c>
      <c r="AJ10" s="103" t="s">
        <v>183</v>
      </c>
      <c r="AK10" s="103" t="s">
        <v>183</v>
      </c>
      <c r="AL10" s="103" t="s">
        <v>183</v>
      </c>
    </row>
    <row r="11" spans="1:38" ht="13.75" x14ac:dyDescent="0.25">
      <c r="A11" s="110">
        <f>SUBTOTAL(103,Table1[Elija la unidad a la que pertenece:])</f>
        <v>9</v>
      </c>
      <c r="B11" s="111"/>
      <c r="C11" s="111"/>
      <c r="D11" s="111"/>
      <c r="E11" s="111"/>
      <c r="F11" s="111"/>
      <c r="G11" s="111"/>
      <c r="H11" s="111"/>
      <c r="I11" s="111"/>
      <c r="J11" s="111"/>
      <c r="K11" s="111"/>
      <c r="L11" s="111"/>
      <c r="M11" s="111"/>
      <c r="N11" s="111"/>
      <c r="O11" s="111"/>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row>
  </sheetData>
  <conditionalFormatting sqref="B2:AL10">
    <cfRule type="cellIs" dxfId="17" priority="1" operator="equal">
      <formula>"No Sabe/ No Responde"</formula>
    </cfRule>
    <cfRule type="cellIs" dxfId="16" priority="2" operator="equal">
      <formula>"No Satisfactorio"</formula>
    </cfRule>
    <cfRule type="cellIs" dxfId="15" priority="3" operator="equal">
      <formula>"Poco Satisfactorio"</formula>
    </cfRule>
    <cfRule type="cellIs" dxfId="14" priority="4" operator="equal">
      <formula>"Satisfactorio"</formula>
    </cfRule>
  </conditionalFormatting>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N57"/>
  <sheetViews>
    <sheetView showGridLines="0" topLeftCell="A24" workbookViewId="0">
      <selection activeCell="C10" sqref="C10:C57"/>
    </sheetView>
  </sheetViews>
  <sheetFormatPr baseColWidth="10" defaultColWidth="32.5" defaultRowHeight="12" x14ac:dyDescent="0.3"/>
  <cols>
    <col min="1" max="1" width="10.6640625" style="22" customWidth="1"/>
    <col min="2" max="2" width="14.4140625" style="22" customWidth="1"/>
    <col min="3" max="3" width="28.1640625" style="22" bestFit="1" customWidth="1"/>
    <col min="4" max="4" width="10.58203125" style="22" customWidth="1"/>
    <col min="5" max="5" width="10.08203125" style="22" customWidth="1"/>
    <col min="6" max="6" width="11.58203125" style="22" customWidth="1"/>
    <col min="7" max="7" width="8.6640625" style="22" customWidth="1"/>
    <col min="8" max="8" width="32.08203125" style="22" bestFit="1" customWidth="1"/>
    <col min="9" max="9" width="32" style="22" bestFit="1" customWidth="1"/>
    <col min="10" max="10" width="31.9140625" style="22" bestFit="1" customWidth="1"/>
    <col min="11" max="11" width="31.5" style="22" bestFit="1" customWidth="1"/>
    <col min="12" max="12" width="32.08203125" style="22" bestFit="1" customWidth="1"/>
    <col min="13" max="13" width="31.5" style="22" bestFit="1" customWidth="1"/>
    <col min="14" max="14" width="29" style="22" bestFit="1" customWidth="1"/>
    <col min="15" max="15" width="30.5" style="22" bestFit="1" customWidth="1"/>
    <col min="16" max="16" width="30.6640625" style="22" bestFit="1" customWidth="1"/>
    <col min="17" max="17" width="32.08203125" style="22" bestFit="1" customWidth="1"/>
    <col min="18" max="18" width="32.4140625" style="22" bestFit="1" customWidth="1"/>
    <col min="19" max="19" width="31.6640625" style="22" bestFit="1" customWidth="1"/>
    <col min="20" max="20" width="29.5" style="22" bestFit="1" customWidth="1"/>
    <col min="21" max="21" width="28.5" style="22" bestFit="1" customWidth="1"/>
    <col min="22" max="22" width="29.4140625" style="22" bestFit="1" customWidth="1"/>
    <col min="23" max="23" width="32.4140625" style="22" bestFit="1" customWidth="1"/>
    <col min="24" max="25" width="30.4140625" style="22" bestFit="1" customWidth="1"/>
    <col min="26" max="26" width="32.5" style="22"/>
    <col min="27" max="27" width="32.1640625" style="22" bestFit="1" customWidth="1"/>
    <col min="28" max="28" width="31.58203125" style="22" bestFit="1" customWidth="1"/>
    <col min="29" max="29" width="29.5" style="22" bestFit="1" customWidth="1"/>
    <col min="30" max="30" width="31.9140625" style="22" bestFit="1" customWidth="1"/>
    <col min="31" max="31" width="31.08203125" style="22" bestFit="1" customWidth="1"/>
    <col min="32" max="32" width="31.9140625" style="22" bestFit="1" customWidth="1"/>
    <col min="33" max="33" width="32.1640625" style="22" bestFit="1" customWidth="1"/>
    <col min="34" max="34" width="32.08203125" style="22" bestFit="1" customWidth="1"/>
    <col min="35" max="35" width="31.5" style="22" bestFit="1" customWidth="1"/>
    <col min="36" max="16384" width="32.5" style="22"/>
  </cols>
  <sheetData>
    <row r="2" spans="1:40" s="23" customFormat="1" ht="132" hidden="1" x14ac:dyDescent="0.25">
      <c r="A2" s="24" t="s">
        <v>186</v>
      </c>
      <c r="B2" s="24" t="s">
        <v>146</v>
      </c>
      <c r="C2" s="24" t="s">
        <v>147</v>
      </c>
      <c r="D2" s="24" t="s">
        <v>148</v>
      </c>
      <c r="E2" s="24" t="s">
        <v>149</v>
      </c>
      <c r="F2" s="24" t="s">
        <v>150</v>
      </c>
      <c r="G2" s="24" t="s">
        <v>151</v>
      </c>
      <c r="H2" s="24" t="s">
        <v>152</v>
      </c>
      <c r="I2" s="24" t="s">
        <v>153</v>
      </c>
      <c r="J2" s="24" t="s">
        <v>154</v>
      </c>
      <c r="K2" s="24" t="s">
        <v>155</v>
      </c>
      <c r="L2" s="24" t="s">
        <v>156</v>
      </c>
      <c r="M2" s="24" t="s">
        <v>157</v>
      </c>
      <c r="N2" s="24" t="s">
        <v>158</v>
      </c>
      <c r="O2" s="24" t="s">
        <v>159</v>
      </c>
      <c r="P2" s="24" t="s">
        <v>187</v>
      </c>
      <c r="Q2" s="24" t="s">
        <v>161</v>
      </c>
      <c r="R2" s="24" t="s">
        <v>162</v>
      </c>
      <c r="S2" s="24" t="s">
        <v>163</v>
      </c>
      <c r="T2" s="24" t="s">
        <v>164</v>
      </c>
      <c r="U2" s="24" t="s">
        <v>165</v>
      </c>
      <c r="V2" s="24" t="s">
        <v>166</v>
      </c>
      <c r="W2" s="24" t="s">
        <v>167</v>
      </c>
      <c r="X2" s="24" t="s">
        <v>168</v>
      </c>
      <c r="Y2" s="24" t="s">
        <v>169</v>
      </c>
      <c r="Z2" s="24" t="s">
        <v>170</v>
      </c>
      <c r="AA2" s="24" t="s">
        <v>171</v>
      </c>
      <c r="AB2" s="24" t="s">
        <v>172</v>
      </c>
      <c r="AC2" s="24" t="s">
        <v>173</v>
      </c>
      <c r="AD2" s="24" t="s">
        <v>188</v>
      </c>
      <c r="AE2" s="24" t="s">
        <v>175</v>
      </c>
      <c r="AF2" s="24" t="s">
        <v>176</v>
      </c>
      <c r="AG2" s="24" t="s">
        <v>177</v>
      </c>
      <c r="AH2" s="24" t="s">
        <v>189</v>
      </c>
      <c r="AI2" s="24" t="s">
        <v>179</v>
      </c>
      <c r="AJ2" s="24" t="s">
        <v>180</v>
      </c>
      <c r="AK2" s="24" t="s">
        <v>190</v>
      </c>
      <c r="AL2" s="24" t="s">
        <v>182</v>
      </c>
      <c r="AM2" s="24" t="e">
        <f>+#REF!</f>
        <v>#REF!</v>
      </c>
      <c r="AN2" s="24" t="e">
        <f>+#REF!</f>
        <v>#REF!</v>
      </c>
    </row>
    <row r="3" spans="1:40" ht="12.5" hidden="1" thickBot="1" x14ac:dyDescent="0.35">
      <c r="A3" s="25" t="s">
        <v>183</v>
      </c>
      <c r="B3" s="26">
        <f>+COUNTIF(Table1[A01: ¿Se realiza, en su unidad, por parte de las jefaturas o alguien designado,  una inducción al puesto a los nuevos funcionarios?],'Consolidado Respuestas 2024'!$A$3)</f>
        <v>9</v>
      </c>
      <c r="C3" s="26">
        <f>+COUNTIF(Table1[AC02: ¿Conoce usted cuáles son las competencias sustanciales del MGP?],'Consolidado Respuestas 2024'!$A$3)</f>
        <v>9</v>
      </c>
      <c r="D3" s="26">
        <f>+COUNTIF(Table1[A03: ¿Se le ha comunicado acerca de las competencias sustanciales que desarrolla cada dependencia de la institución?],'Consolidado Respuestas 2024'!$A$3)</f>
        <v>7</v>
      </c>
      <c r="E3" s="26">
        <f>+COUNTIF(Table1[A04: ¿Se establece en su institución un plan de capacitación para fortalecer las labores del personal?],'Consolidado Respuestas 2024'!$A$3)</f>
        <v>7</v>
      </c>
      <c r="F3" s="26">
        <f>+COUNTIF(Table1[AC05: ¿Se le han definido, por parte de su jefatura o persona delegada, cuáles son las funciones que debe desempeñar de acuerdo con su puesto?],'Consolidado Respuestas 2024'!$A$3)</f>
        <v>9</v>
      </c>
      <c r="G3" s="26">
        <f>+COUNTIF(Table1[A06: ¿Se realizan en su unidad acciones o actividades para promover el trabajo en equipo?],'Consolidado Respuestas 2024'!$A$3)</f>
        <v>9</v>
      </c>
      <c r="H3" s="26">
        <f>+COUNTIF(Table1[A07: ¿Considera usted que el ambiente laboral de su unidad le permite realizar adecuadamente su trabajo?],'Consolidado Respuestas 2024'!$A$3)</f>
        <v>9</v>
      </c>
      <c r="I3" s="26">
        <f>+COUNTIF(Table1[A08: ¿Conoce usted el código de ética y valores  institucionales?],'Consolidado Respuestas 2024'!$A$3)</f>
        <v>9</v>
      </c>
      <c r="J3" s="26">
        <f>+COUNTIF(Table1[A09: ¿Conoce cuáles comportamientos se consideran inaceptables, de acuerdo con el marco institucional en materia ética?],'Consolidado Respuestas 2024'!$A$3)</f>
        <v>9</v>
      </c>
      <c r="K3" s="26">
        <f>+COUNTIF(Table1[A10: ¿En su unidad, se ejecutan acciones que promuevan, apoyen y muestren compromiso con el control interno?],'Consolidado Respuestas 2024'!$A$3)</f>
        <v>9</v>
      </c>
      <c r="L3" s="26">
        <f>+COUNTIF(Table1[A11: ¿En su unidad existen mecanismos de supervisión de las actividades y tareas en las cuales usted se desempeña?],'Consolidado Respuestas 2024'!$A$3)</f>
        <v>9</v>
      </c>
      <c r="M3" s="26">
        <f>+COUNTIF(Table1[R01: ¿En su unidad, participa usted en la formulación del Plan Anual Operativo (PAO)?],'Consolidado Respuestas 2024'!$A$3)</f>
        <v>9</v>
      </c>
      <c r="N3" s="26">
        <f>+COUNTIF(Table1[R02: ¿En su unidad, participa usted en la formulación del Sistema Específico de Valoración del Riesgo Institucional (SEVRI)?],'Consolidado Respuestas 2024'!$A$3)</f>
        <v>9</v>
      </c>
      <c r="O3" s="26">
        <f>+COUNTIF(Table1[R03: ¿En su unidad, se consideran los riesgos identificados en el SEVRI para llevar a cabo las acciones correctivas?],'Consolidado Respuestas 2024'!$A$3)</f>
        <v>9</v>
      </c>
      <c r="P3" s="26">
        <f>+COUNTIF(Table1[RAC04: ¿En su unidad, se estan acatando las medidas sanitarias dadas por la administración, para atender al público interNoy externo?],'Consolidado Respuestas 2024'!$A$3)</f>
        <v>9</v>
      </c>
      <c r="Q3" s="26">
        <f>+COUNTIF(Table1[C01: ¿En la unidad, se le informa sobre los lineamientos o directrices  acerca de controles institucionales, establecidos en la institución?],'Consolidado Respuestas 2024'!$A$3)</f>
        <v>9</v>
      </c>
      <c r="R3" s="26">
        <f>+COUNTIF(Table1[C02: ¿En su unidad, se aplican los controles para la asignación y el uso de activos?],'Consolidado Respuestas 2024'!$A$3)</f>
        <v>9</v>
      </c>
      <c r="S3" s="26">
        <f>+COUNTIF(Table1[C03: ¿Conoce usted, las acciones implementadas por las comisiones institucionales:  Género, Valores, Discapacidad, Ambiente, LGBTIQ+?],'Consolidado Respuestas 2024'!$A$3)</f>
        <v>9</v>
      </c>
      <c r="T3" s="26">
        <f>+COUNTIF(Table1[C04: ¿En su unidad se atienden las recomendaciones emitidas por la Auditoría Interna, Ministerio de Hacienda y la Contraloría General de la República?],'Consolidado Respuestas 2024'!$A$3)</f>
        <v>9</v>
      </c>
      <c r="U3" s="26">
        <f>+COUNTIF(Table1[C05: ¿En su unidad, se articulan los criterios de la evaluación de desempeño con el Plan Anual Operativo (PAO), u otra herramienta que se utilice para establecer o definir las actividades o tareas...],'Consolidado Respuestas 2024'!$A$3)</f>
        <v>9</v>
      </c>
      <c r="V3" s="26">
        <f>+COUNTIF(Table1[C06: ¿En su unidad, el teletrabajo contribuye al el cumplimiento de las metas y objetivos establecidos en el Plan Anual Operativo (PAO), o la herramienta que se utilice para establecer o definir l...],'Consolidado Respuestas 2024'!$A$3)</f>
        <v>9</v>
      </c>
      <c r="W3" s="26">
        <f>+COUNTIF(Table1[CAC07: ¿Conoce usted si su jefatura inmediata supervisa y revisa las labores presenciales o teletrabajables?],'Consolidado Respuestas 2024'!$A$3)</f>
        <v>9</v>
      </c>
      <c r="X3" s="26">
        <f>+COUNTIF(Table1[C08: ¿Conoce usted si existe un manual de cargo que le permita conocer cuáles son las funciones y responsabilidades de su puesto?],'Consolidado Respuestas 2024'!$A$3)</f>
        <v>8</v>
      </c>
      <c r="Y3" s="26">
        <f>+COUNTIF(Table1[C09: ¿En su unidad, participa usted en el diseño y actualización de los procedimientos?],'Consolidado Respuestas 2024'!$A$3)</f>
        <v>9</v>
      </c>
      <c r="Z3" s="26">
        <f>+COUNTIF(Table1[I01: ¿En su unidad, utilizan sistemas informáticos o herramientas tecnológicas para el desempeño de sus funciones?],'Consolidado Respuestas 2024'!$A$3)</f>
        <v>9</v>
      </c>
      <c r="AA3" s="26">
        <f>+COUNTIF(Table1[I02: ¿En su unidad, aplica usted la normativa, directrices, políticas y otras que se han establecido para el uso de las Tecnologías de Información?],'Consolidado Respuestas 2024'!$A$3)</f>
        <v>9</v>
      </c>
      <c r="AB3" s="26">
        <f>+COUNTIF(Table1[I03: ¿En su unidad, son atendidos  los problemas de mantenimiento o soporte técnico de los equipos asignados?],'Consolidado Respuestas 2024'!$A$3)</f>
        <v>9</v>
      </c>
      <c r="AC3" s="26">
        <f>+COUNTIF(Table1[I04: ¿En su unidad, existen procedimientos para respaldar la información para la operación de sus funciones?],'Consolidado Respuestas 2024'!$A$3)</f>
        <v>9</v>
      </c>
      <c r="AD3" s="26">
        <f>+COUNTIF(Table1[IAC05: ¿Conoce si la Unidad de Informática, aplica las medidas de seguridad y protección para que la información de la institución Noeste en riesgo?],'Consolidado Respuestas 2024'!$A$3)</f>
        <v>6</v>
      </c>
      <c r="AE3" s="26">
        <f>+COUNTIF(Table1[S01: ¿La información que genera su unidad para las personas usuarias es oportuna y correcta?],'Consolidado Respuestas 2024'!$A$3)</f>
        <v>9</v>
      </c>
      <c r="AF3" s="26">
        <f>+COUNTIF(Table1[S02: ¿Se ha establecido por escrito, en su institución, los requisitos para suministrar información a las personas usuarias (internos o externos)?],'Consolidado Respuestas 2024'!$A$3)</f>
        <v>4</v>
      </c>
      <c r="AG3" s="26">
        <f>+COUNTIF(Table1[S03: ¿En su unidad, se aplican prácticas del comportamiento ético?],'Consolidado Respuestas 2024'!$A$3)</f>
        <v>9</v>
      </c>
      <c r="AH3" s="26">
        <f>+COUNTIF(Table1[S04: ¿En su unidad, la herramienta de la Autoevaluación de Control InterNo(CSI) permite identificar debilidades o amenazas para el fortalecimiento de la gestión institucional?],'Consolidado Respuestas 2024'!$A$3)</f>
        <v>9</v>
      </c>
      <c r="AI3" s="26">
        <f>+COUNTIF(Table1[S05: ¿En su unidad, se le brinda seguimiento a las recomendaciones emitidas por los órganos reguladores y de control: Auditoría, Ministerio de Hacienda, la Contraloría General de la República o cu...],'Consolidado Respuestas 2024'!$A$3)</f>
        <v>9</v>
      </c>
      <c r="AJ3" s="26">
        <f>+COUNTIF(Table1[S06: ¿En su unidad, se aplican herramientas que establece la Unidad de Planificación para el control y seguimiento, para detectar un posible incumplimiento de las metas?],'Consolidado Respuestas 2024'!$A$3)</f>
        <v>9</v>
      </c>
      <c r="AK3" s="26">
        <f>+COUNTIF(Table1[S07: ¿En su unidad,  se le brinda seguimiento a los informes del Plan Anual Operativo (PAO), Sistema de Control InterNo(CSI) y el Sistema Específico de Valoración de Riesgo (SEVRI)?],'Consolidado Respuestas 2024'!$A$3)</f>
        <v>9</v>
      </c>
      <c r="AL3" s="26">
        <f>+COUNTIF(Table1[S AC 08: ¿En su institución, se promueven actividades de sensibilización en temas de género, discapacidad, población diversa, valores y ambiente?],'Consolidado Respuestas 2024'!$A$3)</f>
        <v>9</v>
      </c>
      <c r="AM3" s="107" t="e">
        <f>+COUNTIF(#REF!,'Consolidado Respuestas 2024'!$A3)</f>
        <v>#REF!</v>
      </c>
      <c r="AN3" s="26" t="e">
        <f>+COUNTIF(#REF!,'Consolidado Respuestas 2024'!$A3)</f>
        <v>#REF!</v>
      </c>
    </row>
    <row r="4" spans="1:40" ht="12.5" hidden="1" thickBot="1" x14ac:dyDescent="0.35">
      <c r="A4" s="27" t="s">
        <v>184</v>
      </c>
      <c r="B4" s="26">
        <f>+COUNTIF(Table1[A01: ¿Se realiza, en su unidad, por parte de las jefaturas o alguien designado,  una inducción al puesto a los nuevos funcionarios?],'Consolidado Respuestas 2024'!$A$4)</f>
        <v>0</v>
      </c>
      <c r="C4" s="26">
        <f>+COUNTIF(Table1[AC02: ¿Conoce usted cuáles son las competencias sustanciales del MGP?],'Consolidado Respuestas 2024'!$A$4)</f>
        <v>0</v>
      </c>
      <c r="D4" s="26">
        <f>+COUNTIF(Table1[A03: ¿Se le ha comunicado acerca de las competencias sustanciales que desarrolla cada dependencia de la institución?],'Consolidado Respuestas 2024'!$A$4)</f>
        <v>2</v>
      </c>
      <c r="E4" s="26">
        <f>+COUNTIF(Table1[A04: ¿Se establece en su institución un plan de capacitación para fortalecer las labores del personal?],'Consolidado Respuestas 2024'!$A$4)</f>
        <v>2</v>
      </c>
      <c r="F4" s="26">
        <f>+COUNTIF(Table1[AC05: ¿Se le han definido, por parte de su jefatura o persona delegada, cuáles son las funciones que debe desempeñar de acuerdo con su puesto?],'Consolidado Respuestas 2024'!$A$4)</f>
        <v>0</v>
      </c>
      <c r="G4" s="26">
        <f>+COUNTIF(Table1[A06: ¿Se realizan en su unidad acciones o actividades para promover el trabajo en equipo?],'Consolidado Respuestas 2024'!$A$4)</f>
        <v>0</v>
      </c>
      <c r="H4" s="26">
        <f>+COUNTIF(Table1[A07: ¿Considera usted que el ambiente laboral de su unidad le permite realizar adecuadamente su trabajo?],'Consolidado Respuestas 2024'!$A$4)</f>
        <v>0</v>
      </c>
      <c r="I4" s="26">
        <f>+COUNTIF(Table1[A08: ¿Conoce usted el código de ética y valores  institucionales?],'Consolidado Respuestas 2024'!$A$4)</f>
        <v>0</v>
      </c>
      <c r="J4" s="26">
        <f>+COUNTIF(Table1[A09: ¿Conoce cuáles comportamientos se consideran inaceptables, de acuerdo con el marco institucional en materia ética?],'Consolidado Respuestas 2024'!$A$4)</f>
        <v>0</v>
      </c>
      <c r="K4" s="26">
        <f>+COUNTIF(Table1[A10: ¿En su unidad, se ejecutan acciones que promuevan, apoyen y muestren compromiso con el control interno?],'Consolidado Respuestas 2024'!$A$4)</f>
        <v>0</v>
      </c>
      <c r="L4" s="26">
        <f>+COUNTIF(Table1[A11: ¿En su unidad existen mecanismos de supervisión de las actividades y tareas en las cuales usted se desempeña?],'Consolidado Respuestas 2024'!$A$4)</f>
        <v>0</v>
      </c>
      <c r="M4" s="26">
        <f>+COUNTIF(Table1[R01: ¿En su unidad, participa usted en la formulación del Plan Anual Operativo (PAO)?],'Consolidado Respuestas 2024'!$A$4)</f>
        <v>0</v>
      </c>
      <c r="N4" s="26">
        <f>+COUNTIF(Table1[R02: ¿En su unidad, participa usted en la formulación del Sistema Específico de Valoración del Riesgo Institucional (SEVRI)?],'Consolidado Respuestas 2024'!$A$4)</f>
        <v>0</v>
      </c>
      <c r="O4" s="26">
        <f>+COUNTIF(Table1[R03: ¿En su unidad, se consideran los riesgos identificados en el SEVRI para llevar a cabo las acciones correctivas?],'Consolidado Respuestas 2024'!$A$4)</f>
        <v>0</v>
      </c>
      <c r="P4" s="26">
        <f>+COUNTIF(Table1[RAC04: ¿En su unidad, se estan acatando las medidas sanitarias dadas por la administración, para atender al público interNoy externo?],'Consolidado Respuestas 2024'!$A$4)</f>
        <v>0</v>
      </c>
      <c r="Q4" s="26">
        <f>+COUNTIF(Table1[C01: ¿En la unidad, se le informa sobre los lineamientos o directrices  acerca de controles institucionales, establecidos en la institución?],'Consolidado Respuestas 2024'!$A$4)</f>
        <v>0</v>
      </c>
      <c r="R4" s="26">
        <f>+COUNTIF(Table1[C02: ¿En su unidad, se aplican los controles para la asignación y el uso de activos?],'Consolidado Respuestas 2024'!$A$4)</f>
        <v>0</v>
      </c>
      <c r="S4" s="26">
        <f>+COUNTIF(Table1[C03: ¿Conoce usted, las acciones implementadas por las comisiones institucionales:  Género, Valores, Discapacidad, Ambiente, LGBTIQ+?],'Consolidado Respuestas 2024'!$A$4)</f>
        <v>0</v>
      </c>
      <c r="T4" s="26">
        <f>+COUNTIF(Table1[C04: ¿En su unidad se atienden las recomendaciones emitidas por la Auditoría Interna, Ministerio de Hacienda y la Contraloría General de la República?],'Consolidado Respuestas 2024'!$A$4)</f>
        <v>0</v>
      </c>
      <c r="U4" s="26">
        <f>+COUNTIF(Table1[C05: ¿En su unidad, se articulan los criterios de la evaluación de desempeño con el Plan Anual Operativo (PAO), u otra herramienta que se utilice para establecer o definir las actividades o tareas...],'Consolidado Respuestas 2024'!$A$4)</f>
        <v>0</v>
      </c>
      <c r="V4" s="26">
        <f>+COUNTIF(Table1[C06: ¿En su unidad, el teletrabajo contribuye al el cumplimiento de las metas y objetivos establecidos en el Plan Anual Operativo (PAO), o la herramienta que se utilice para establecer o definir l...],'Consolidado Respuestas 2024'!$A$4)</f>
        <v>0</v>
      </c>
      <c r="W4" s="26">
        <f>+COUNTIF(Table1[CAC07: ¿Conoce usted si su jefatura inmediata supervisa y revisa las labores presenciales o teletrabajables?],'Consolidado Respuestas 2024'!$A$4)</f>
        <v>0</v>
      </c>
      <c r="X4" s="26">
        <f>+COUNTIF(Table1[C08: ¿Conoce usted si existe un manual de cargo que le permita conocer cuáles son las funciones y responsabilidades de su puesto?],'Consolidado Respuestas 2024'!$A$4)</f>
        <v>1</v>
      </c>
      <c r="Y4" s="26">
        <f>+COUNTIF(Table1[C09: ¿En su unidad, participa usted en el diseño y actualización de los procedimientos?],'Consolidado Respuestas 2024'!$A$4)</f>
        <v>0</v>
      </c>
      <c r="Z4" s="26">
        <f>+COUNTIF(Table1[I01: ¿En su unidad, utilizan sistemas informáticos o herramientas tecnológicas para el desempeño de sus funciones?],'Consolidado Respuestas 2024'!$A$4)</f>
        <v>0</v>
      </c>
      <c r="AA4" s="26">
        <f>+COUNTIF(Table1[I02: ¿En su unidad, aplica usted la normativa, directrices, políticas y otras que se han establecido para el uso de las Tecnologías de Información?],'Consolidado Respuestas 2024'!$A$4)</f>
        <v>0</v>
      </c>
      <c r="AB4" s="26">
        <f>+COUNTIF(Table1[I03: ¿En su unidad, son atendidos  los problemas de mantenimiento o soporte técnico de los equipos asignados?],'Consolidado Respuestas 2024'!$A$4)</f>
        <v>0</v>
      </c>
      <c r="AC4" s="26">
        <f>+COUNTIF(Table1[I04: ¿En su unidad, existen procedimientos para respaldar la información para la operación de sus funciones?],'Consolidado Respuestas 2024'!$A$4)</f>
        <v>0</v>
      </c>
      <c r="AD4" s="26">
        <f>+COUNTIF(Table1[IAC05: ¿Conoce si la Unidad de Informática, aplica las medidas de seguridad y protección para que la información de la institución Noeste en riesgo?],'Consolidado Respuestas 2024'!$A$4)</f>
        <v>3</v>
      </c>
      <c r="AE4" s="26">
        <f>+COUNTIF(Table1[S01: ¿La información que genera su unidad para las personas usuarias es oportuna y correcta?],'Consolidado Respuestas 2024'!$A$4)</f>
        <v>0</v>
      </c>
      <c r="AF4" s="26">
        <f>+COUNTIF(Table1[S02: ¿Se ha establecido por escrito, en su institución, los requisitos para suministrar información a las personas usuarias (internos o externos)?],'Consolidado Respuestas 2024'!$A$4)</f>
        <v>5</v>
      </c>
      <c r="AG4" s="26">
        <f>+COUNTIF(Table1[S03: ¿En su unidad, se aplican prácticas del comportamiento ético?],'Consolidado Respuestas 2024'!$A$4)</f>
        <v>0</v>
      </c>
      <c r="AH4" s="26">
        <f>+COUNTIF(Table1[S04: ¿En su unidad, la herramienta de la Autoevaluación de Control InterNo(CSI) permite identificar debilidades o amenazas para el fortalecimiento de la gestión institucional?],'Consolidado Respuestas 2024'!$A$4)</f>
        <v>0</v>
      </c>
      <c r="AI4" s="26">
        <f>+COUNTIF(Table1[S05: ¿En su unidad, se le brinda seguimiento a las recomendaciones emitidas por los órganos reguladores y de control: Auditoría, Ministerio de Hacienda, la Contraloría General de la República o cu...],'Consolidado Respuestas 2024'!$A$4)</f>
        <v>0</v>
      </c>
      <c r="AJ4" s="26">
        <f>+COUNTIF(Table1[S06: ¿En su unidad, se aplican herramientas que establece la Unidad de Planificación para el control y seguimiento, para detectar un posible incumplimiento de las metas?],'Consolidado Respuestas 2024'!$A$4)</f>
        <v>0</v>
      </c>
      <c r="AK4" s="26">
        <f>+COUNTIF(Table1[S07: ¿En su unidad,  se le brinda seguimiento a los informes del Plan Anual Operativo (PAO), Sistema de Control InterNo(CSI) y el Sistema Específico de Valoración de Riesgo (SEVRI)?],'Consolidado Respuestas 2024'!$A$4)</f>
        <v>0</v>
      </c>
      <c r="AL4" s="26">
        <f>+COUNTIF(Table1[S AC 08: ¿En su institución, se promueven actividades de sensibilización en temas de género, discapacidad, población diversa, valores y ambiente?],'Consolidado Respuestas 2024'!$A$4)</f>
        <v>0</v>
      </c>
      <c r="AM4" s="107" t="e">
        <f>+COUNTIF(#REF!,'Consolidado Respuestas 2024'!$A4)</f>
        <v>#REF!</v>
      </c>
      <c r="AN4" s="26" t="e">
        <f>+COUNTIF(#REF!,'Consolidado Respuestas 2024'!$A4)</f>
        <v>#REF!</v>
      </c>
    </row>
    <row r="5" spans="1:40" ht="12.5" hidden="1" thickBot="1" x14ac:dyDescent="0.35">
      <c r="A5" s="27" t="s">
        <v>185</v>
      </c>
      <c r="B5" s="26">
        <f>+COUNTIF(Table1[A01: ¿Se realiza, en su unidad, por parte de las jefaturas o alguien designado,  una inducción al puesto a los nuevos funcionarios?],'Consolidado Respuestas 2024'!$A$5)</f>
        <v>0</v>
      </c>
      <c r="C5" s="26">
        <f>+COUNTIF(Table1[AC02: ¿Conoce usted cuáles son las competencias sustanciales del MGP?],'Consolidado Respuestas 2024'!$A$5)</f>
        <v>0</v>
      </c>
      <c r="D5" s="26">
        <f>+COUNTIF(Table1[A03: ¿Se le ha comunicado acerca de las competencias sustanciales que desarrolla cada dependencia de la institución?],'Consolidado Respuestas 2024'!$A$5)</f>
        <v>0</v>
      </c>
      <c r="E5" s="26">
        <f>+COUNTIF(Table1[A04: ¿Se establece en su institución un plan de capacitación para fortalecer las labores del personal?],'Consolidado Respuestas 2024'!$A$5)</f>
        <v>0</v>
      </c>
      <c r="F5" s="26">
        <f>+COUNTIF(Table1[AC05: ¿Se le han definido, por parte de su jefatura o persona delegada, cuáles son las funciones que debe desempeñar de acuerdo con su puesto?],'Consolidado Respuestas 2024'!$A$5)</f>
        <v>0</v>
      </c>
      <c r="G5" s="26">
        <f>+COUNTIF(Table1[A06: ¿Se realizan en su unidad acciones o actividades para promover el trabajo en equipo?],'Consolidado Respuestas 2024'!$A$5)</f>
        <v>0</v>
      </c>
      <c r="H5" s="26">
        <f>+COUNTIF(Table1[A07: ¿Considera usted que el ambiente laboral de su unidad le permite realizar adecuadamente su trabajo?],'Consolidado Respuestas 2024'!$A$5)</f>
        <v>0</v>
      </c>
      <c r="I5" s="26">
        <f>+COUNTIF(Table1[A08: ¿Conoce usted el código de ética y valores  institucionales?],'Consolidado Respuestas 2024'!$A$5)</f>
        <v>0</v>
      </c>
      <c r="J5" s="26">
        <f>+COUNTIF(Table1[A09: ¿Conoce cuáles comportamientos se consideran inaceptables, de acuerdo con el marco institucional en materia ética?],'Consolidado Respuestas 2024'!$A$5)</f>
        <v>0</v>
      </c>
      <c r="K5" s="26">
        <f>+COUNTIF(Table1[A10: ¿En su unidad, se ejecutan acciones que promuevan, apoyen y muestren compromiso con el control interno?],'Consolidado Respuestas 2024'!$A$5)</f>
        <v>0</v>
      </c>
      <c r="L5" s="26">
        <f>+COUNTIF(Table1[A11: ¿En su unidad existen mecanismos de supervisión de las actividades y tareas en las cuales usted se desempeña?],'Consolidado Respuestas 2024'!$A$5)</f>
        <v>0</v>
      </c>
      <c r="M5" s="26">
        <f>+COUNTIF(Table1[R01: ¿En su unidad, participa usted en la formulación del Plan Anual Operativo (PAO)?],'Consolidado Respuestas 2024'!$A$5)</f>
        <v>0</v>
      </c>
      <c r="N5" s="26">
        <f>+COUNTIF(Table1[R02: ¿En su unidad, participa usted en la formulación del Sistema Específico de Valoración del Riesgo Institucional (SEVRI)?],'Consolidado Respuestas 2024'!$A$5)</f>
        <v>0</v>
      </c>
      <c r="O5" s="26">
        <f>+COUNTIF(Table1[R03: ¿En su unidad, se consideran los riesgos identificados en el SEVRI para llevar a cabo las acciones correctivas?],'Consolidado Respuestas 2024'!$A$5)</f>
        <v>0</v>
      </c>
      <c r="P5" s="26">
        <f>+COUNTIF(Table1[RAC04: ¿En su unidad, se estan acatando las medidas sanitarias dadas por la administración, para atender al público interNoy externo?],'Consolidado Respuestas 2024'!$A$5)</f>
        <v>0</v>
      </c>
      <c r="Q5" s="26">
        <f>+COUNTIF(Table1[C01: ¿En la unidad, se le informa sobre los lineamientos o directrices  acerca de controles institucionales, establecidos en la institución?],'Consolidado Respuestas 2024'!$A$5)</f>
        <v>0</v>
      </c>
      <c r="R5" s="26">
        <f>+COUNTIF(Table1[C02: ¿En su unidad, se aplican los controles para la asignación y el uso de activos?],'Consolidado Respuestas 2024'!$A$5)</f>
        <v>0</v>
      </c>
      <c r="S5" s="26">
        <f>+COUNTIF(Table1[C03: ¿Conoce usted, las acciones implementadas por las comisiones institucionales:  Género, Valores, Discapacidad, Ambiente, LGBTIQ+?],'Consolidado Respuestas 2024'!$A$5)</f>
        <v>0</v>
      </c>
      <c r="T5" s="26">
        <f>+COUNTIF(Table1[C04: ¿En su unidad se atienden las recomendaciones emitidas por la Auditoría Interna, Ministerio de Hacienda y la Contraloría General de la República?],'Consolidado Respuestas 2024'!$A$5)</f>
        <v>0</v>
      </c>
      <c r="U5" s="26">
        <f>+COUNTIF(Table1[C05: ¿En su unidad, se articulan los criterios de la evaluación de desempeño con el Plan Anual Operativo (PAO), u otra herramienta que se utilice para establecer o definir las actividades o tareas...],'Consolidado Respuestas 2024'!$A$5)</f>
        <v>0</v>
      </c>
      <c r="V5" s="26">
        <f>+COUNTIF(Table1[C06: ¿En su unidad, el teletrabajo contribuye al el cumplimiento de las metas y objetivos establecidos en el Plan Anual Operativo (PAO), o la herramienta que se utilice para establecer o definir l...],'Consolidado Respuestas 2024'!$A$5)</f>
        <v>0</v>
      </c>
      <c r="W5" s="26">
        <f>+COUNTIF(Table1[CAC07: ¿Conoce usted si su jefatura inmediata supervisa y revisa las labores presenciales o teletrabajables?],'Consolidado Respuestas 2024'!$A$5)</f>
        <v>0</v>
      </c>
      <c r="X5" s="26">
        <f>+COUNTIF(Table1[C08: ¿Conoce usted si existe un manual de cargo que le permita conocer cuáles son las funciones y responsabilidades de su puesto?],'Consolidado Respuestas 2024'!$A$5)</f>
        <v>0</v>
      </c>
      <c r="Y5" s="26">
        <f>+COUNTIF(Table1[C09: ¿En su unidad, participa usted en el diseño y actualización de los procedimientos?],'Consolidado Respuestas 2024'!$A$5)</f>
        <v>0</v>
      </c>
      <c r="Z5" s="26">
        <f>+COUNTIF(Table1[I01: ¿En su unidad, utilizan sistemas informáticos o herramientas tecnológicas para el desempeño de sus funciones?],'Consolidado Respuestas 2024'!$A$5)</f>
        <v>0</v>
      </c>
      <c r="AA5" s="26">
        <f>+COUNTIF(Table1[I02: ¿En su unidad, aplica usted la normativa, directrices, políticas y otras que se han establecido para el uso de las Tecnologías de Información?],'Consolidado Respuestas 2024'!$A$5)</f>
        <v>0</v>
      </c>
      <c r="AB5" s="26">
        <f>+COUNTIF(Table1[I03: ¿En su unidad, son atendidos  los problemas de mantenimiento o soporte técnico de los equipos asignados?],'Consolidado Respuestas 2024'!$A$5)</f>
        <v>0</v>
      </c>
      <c r="AC5" s="26">
        <f>+COUNTIF(Table1[I04: ¿En su unidad, existen procedimientos para respaldar la información para la operación de sus funciones?],'Consolidado Respuestas 2024'!$A$5)</f>
        <v>0</v>
      </c>
      <c r="AD5" s="26">
        <f>+COUNTIF(Table1[IAC05: ¿Conoce si la Unidad de Informática, aplica las medidas de seguridad y protección para que la información de la institución Noeste en riesgo?],'Consolidado Respuestas 2024'!$A$5)</f>
        <v>0</v>
      </c>
      <c r="AE5" s="26">
        <f>+COUNTIF(Table1[S01: ¿La información que genera su unidad para las personas usuarias es oportuna y correcta?],'Consolidado Respuestas 2024'!$A$5)</f>
        <v>0</v>
      </c>
      <c r="AF5" s="26">
        <f>+COUNTIF(Table1[S02: ¿Se ha establecido por escrito, en su institución, los requisitos para suministrar información a las personas usuarias (internos o externos)?],'Consolidado Respuestas 2024'!$A$5)</f>
        <v>0</v>
      </c>
      <c r="AG5" s="26">
        <f>+COUNTIF(Table1[S03: ¿En su unidad, se aplican prácticas del comportamiento ético?],'Consolidado Respuestas 2024'!$A$5)</f>
        <v>0</v>
      </c>
      <c r="AH5" s="26">
        <f>+COUNTIF(Table1[S04: ¿En su unidad, la herramienta de la Autoevaluación de Control InterNo(CSI) permite identificar debilidades o amenazas para el fortalecimiento de la gestión institucional?],'Consolidado Respuestas 2024'!$A$5)</f>
        <v>0</v>
      </c>
      <c r="AI5" s="26">
        <f>+COUNTIF(Table1[S05: ¿En su unidad, se le brinda seguimiento a las recomendaciones emitidas por los órganos reguladores y de control: Auditoría, Ministerio de Hacienda, la Contraloría General de la República o cu...],'Consolidado Respuestas 2024'!$A$5)</f>
        <v>0</v>
      </c>
      <c r="AJ5" s="26">
        <f>+COUNTIF(Table1[S06: ¿En su unidad, se aplican herramientas que establece la Unidad de Planificación para el control y seguimiento, para detectar un posible incumplimiento de las metas?],'Consolidado Respuestas 2024'!$A$5)</f>
        <v>0</v>
      </c>
      <c r="AK5" s="26">
        <f>+COUNTIF(Table1[S07: ¿En su unidad,  se le brinda seguimiento a los informes del Plan Anual Operativo (PAO), Sistema de Control InterNo(CSI) y el Sistema Específico de Valoración de Riesgo (SEVRI)?],'Consolidado Respuestas 2024'!$A$5)</f>
        <v>0</v>
      </c>
      <c r="AL5" s="26">
        <f>+COUNTIF(Table1[S AC 08: ¿En su institución, se promueven actividades de sensibilización en temas de género, discapacidad, población diversa, valores y ambiente?],'Consolidado Respuestas 2024'!$A$5)</f>
        <v>0</v>
      </c>
      <c r="AM5" s="107" t="e">
        <f>+COUNTIF(#REF!,'Consolidado Respuestas 2024'!$A5)</f>
        <v>#REF!</v>
      </c>
      <c r="AN5" s="26" t="e">
        <f>+COUNTIF(#REF!,'Consolidado Respuestas 2024'!$A5)</f>
        <v>#REF!</v>
      </c>
    </row>
    <row r="6" spans="1:40" ht="12.5" hidden="1" thickBot="1" x14ac:dyDescent="0.35">
      <c r="A6" s="28" t="s">
        <v>191</v>
      </c>
      <c r="B6" s="26">
        <f>SUM(B3:B5)</f>
        <v>9</v>
      </c>
      <c r="C6" s="26">
        <f t="shared" ref="C6:AL6" si="0">SUM(C3:C5)</f>
        <v>9</v>
      </c>
      <c r="D6" s="26">
        <f t="shared" si="0"/>
        <v>9</v>
      </c>
      <c r="E6" s="26">
        <f t="shared" si="0"/>
        <v>9</v>
      </c>
      <c r="F6" s="26">
        <f t="shared" si="0"/>
        <v>9</v>
      </c>
      <c r="G6" s="26">
        <f t="shared" si="0"/>
        <v>9</v>
      </c>
      <c r="H6" s="26">
        <f t="shared" si="0"/>
        <v>9</v>
      </c>
      <c r="I6" s="26">
        <f t="shared" si="0"/>
        <v>9</v>
      </c>
      <c r="J6" s="26">
        <f t="shared" si="0"/>
        <v>9</v>
      </c>
      <c r="K6" s="26">
        <f t="shared" si="0"/>
        <v>9</v>
      </c>
      <c r="L6" s="26">
        <f t="shared" si="0"/>
        <v>9</v>
      </c>
      <c r="M6" s="26">
        <f t="shared" si="0"/>
        <v>9</v>
      </c>
      <c r="N6" s="26">
        <f t="shared" si="0"/>
        <v>9</v>
      </c>
      <c r="O6" s="26">
        <f t="shared" si="0"/>
        <v>9</v>
      </c>
      <c r="P6" s="26">
        <f t="shared" si="0"/>
        <v>9</v>
      </c>
      <c r="Q6" s="26">
        <f t="shared" si="0"/>
        <v>9</v>
      </c>
      <c r="R6" s="26">
        <f t="shared" si="0"/>
        <v>9</v>
      </c>
      <c r="S6" s="26">
        <f t="shared" si="0"/>
        <v>9</v>
      </c>
      <c r="T6" s="26">
        <f t="shared" si="0"/>
        <v>9</v>
      </c>
      <c r="U6" s="26">
        <f t="shared" si="0"/>
        <v>9</v>
      </c>
      <c r="V6" s="26">
        <f t="shared" si="0"/>
        <v>9</v>
      </c>
      <c r="W6" s="26">
        <f>SUM(W3:W5)</f>
        <v>9</v>
      </c>
      <c r="X6" s="26">
        <f t="shared" si="0"/>
        <v>9</v>
      </c>
      <c r="Y6" s="26">
        <f t="shared" si="0"/>
        <v>9</v>
      </c>
      <c r="Z6" s="26">
        <f t="shared" si="0"/>
        <v>9</v>
      </c>
      <c r="AA6" s="26">
        <f t="shared" si="0"/>
        <v>9</v>
      </c>
      <c r="AB6" s="26">
        <f t="shared" si="0"/>
        <v>9</v>
      </c>
      <c r="AC6" s="26">
        <f t="shared" si="0"/>
        <v>9</v>
      </c>
      <c r="AD6" s="26">
        <f t="shared" si="0"/>
        <v>9</v>
      </c>
      <c r="AE6" s="26">
        <f t="shared" si="0"/>
        <v>9</v>
      </c>
      <c r="AF6" s="26">
        <f t="shared" si="0"/>
        <v>9</v>
      </c>
      <c r="AG6" s="26">
        <f t="shared" si="0"/>
        <v>9</v>
      </c>
      <c r="AH6" s="26">
        <f t="shared" si="0"/>
        <v>9</v>
      </c>
      <c r="AI6" s="26">
        <f t="shared" si="0"/>
        <v>9</v>
      </c>
      <c r="AJ6" s="26">
        <f t="shared" si="0"/>
        <v>9</v>
      </c>
      <c r="AK6" s="26">
        <f t="shared" si="0"/>
        <v>9</v>
      </c>
      <c r="AL6" s="26">
        <f t="shared" si="0"/>
        <v>9</v>
      </c>
      <c r="AM6" s="107" t="e">
        <f>+COUNTIF(#REF!,'Consolidado Respuestas 2024'!$A6)</f>
        <v>#REF!</v>
      </c>
      <c r="AN6" s="26" t="e">
        <f>+COUNTIF(#REF!,'Consolidado Respuestas 2024'!$A6)</f>
        <v>#REF!</v>
      </c>
    </row>
    <row r="7" spans="1:40" hidden="1" x14ac:dyDescent="0.3"/>
    <row r="8" spans="1:40" ht="12.5" thickBot="1" x14ac:dyDescent="0.35"/>
    <row r="9" spans="1:40" ht="12.5" thickBot="1" x14ac:dyDescent="0.35">
      <c r="D9" s="25" t="s">
        <v>183</v>
      </c>
      <c r="E9" s="27" t="s">
        <v>184</v>
      </c>
      <c r="F9" s="27" t="s">
        <v>185</v>
      </c>
      <c r="G9" s="28" t="s">
        <v>191</v>
      </c>
    </row>
    <row r="10" spans="1:40" ht="24" x14ac:dyDescent="0.3">
      <c r="A10" s="113" t="s">
        <v>195</v>
      </c>
      <c r="B10" s="113" t="s">
        <v>193</v>
      </c>
      <c r="C10" s="114" t="s">
        <v>645</v>
      </c>
      <c r="D10" s="26">
        <v>87</v>
      </c>
      <c r="E10" s="26">
        <v>20</v>
      </c>
      <c r="F10" s="26">
        <v>6</v>
      </c>
      <c r="G10" s="26">
        <f t="shared" ref="G10:G57" si="1">SUM(D10:F10)</f>
        <v>113</v>
      </c>
    </row>
    <row r="11" spans="1:40" ht="24" x14ac:dyDescent="0.3">
      <c r="A11" s="113" t="s">
        <v>192</v>
      </c>
      <c r="B11" s="113" t="s">
        <v>639</v>
      </c>
      <c r="C11" s="114" t="s">
        <v>648</v>
      </c>
      <c r="D11" s="26">
        <v>104</v>
      </c>
      <c r="E11" s="26">
        <v>7</v>
      </c>
      <c r="F11" s="26">
        <v>2</v>
      </c>
      <c r="G11" s="26">
        <f t="shared" si="1"/>
        <v>113</v>
      </c>
    </row>
    <row r="12" spans="1:40" ht="24" x14ac:dyDescent="0.3">
      <c r="A12" s="113" t="s">
        <v>192</v>
      </c>
      <c r="B12" s="113" t="s">
        <v>194</v>
      </c>
      <c r="C12" s="114" t="s">
        <v>646</v>
      </c>
      <c r="D12" s="26">
        <v>60</v>
      </c>
      <c r="E12" s="26">
        <v>50</v>
      </c>
      <c r="F12" s="26">
        <v>3</v>
      </c>
      <c r="G12" s="26">
        <f t="shared" si="1"/>
        <v>113</v>
      </c>
    </row>
    <row r="13" spans="1:40" ht="24" x14ac:dyDescent="0.3">
      <c r="A13" s="113" t="s">
        <v>195</v>
      </c>
      <c r="B13" s="113" t="s">
        <v>196</v>
      </c>
      <c r="C13" s="114" t="s">
        <v>649</v>
      </c>
      <c r="D13" s="26">
        <v>86</v>
      </c>
      <c r="E13" s="26">
        <v>21</v>
      </c>
      <c r="F13" s="26">
        <v>6</v>
      </c>
      <c r="G13" s="26">
        <f t="shared" si="1"/>
        <v>113</v>
      </c>
    </row>
    <row r="14" spans="1:40" ht="36" x14ac:dyDescent="0.3">
      <c r="A14" s="113" t="s">
        <v>192</v>
      </c>
      <c r="B14" s="113" t="s">
        <v>640</v>
      </c>
      <c r="C14" s="114" t="s">
        <v>650</v>
      </c>
      <c r="D14" s="26">
        <v>42</v>
      </c>
      <c r="E14" s="26">
        <v>57</v>
      </c>
      <c r="F14" s="26">
        <v>14</v>
      </c>
      <c r="G14" s="26">
        <f t="shared" si="1"/>
        <v>113</v>
      </c>
    </row>
    <row r="15" spans="1:40" ht="36" x14ac:dyDescent="0.3">
      <c r="A15" s="113" t="s">
        <v>197</v>
      </c>
      <c r="B15" s="113" t="s">
        <v>198</v>
      </c>
      <c r="C15" s="114" t="s">
        <v>651</v>
      </c>
      <c r="D15" s="26">
        <v>100</v>
      </c>
      <c r="E15" s="26">
        <v>12</v>
      </c>
      <c r="F15" s="26">
        <v>1</v>
      </c>
      <c r="G15" s="26">
        <f t="shared" si="1"/>
        <v>113</v>
      </c>
    </row>
    <row r="16" spans="1:40" ht="36" x14ac:dyDescent="0.3">
      <c r="A16" s="113" t="s">
        <v>195</v>
      </c>
      <c r="B16" s="113" t="s">
        <v>199</v>
      </c>
      <c r="C16" s="114" t="s">
        <v>647</v>
      </c>
      <c r="D16" s="26">
        <v>95</v>
      </c>
      <c r="E16" s="26">
        <v>16</v>
      </c>
      <c r="F16" s="26">
        <v>2</v>
      </c>
      <c r="G16" s="26">
        <f t="shared" si="1"/>
        <v>113</v>
      </c>
    </row>
    <row r="17" spans="1:7" ht="24" x14ac:dyDescent="0.3">
      <c r="A17" s="113" t="s">
        <v>195</v>
      </c>
      <c r="B17" s="113" t="s">
        <v>200</v>
      </c>
      <c r="C17" s="114" t="s">
        <v>642</v>
      </c>
      <c r="D17" s="26">
        <v>85</v>
      </c>
      <c r="E17" s="26">
        <v>23</v>
      </c>
      <c r="F17" s="26">
        <v>5</v>
      </c>
      <c r="G17" s="26">
        <f t="shared" si="1"/>
        <v>113</v>
      </c>
    </row>
    <row r="18" spans="1:7" ht="36" x14ac:dyDescent="0.3">
      <c r="A18" s="113" t="s">
        <v>195</v>
      </c>
      <c r="B18" s="113" t="s">
        <v>201</v>
      </c>
      <c r="C18" s="114" t="s">
        <v>643</v>
      </c>
      <c r="D18" s="26">
        <v>91</v>
      </c>
      <c r="E18" s="26">
        <v>20</v>
      </c>
      <c r="F18" s="26">
        <v>2</v>
      </c>
      <c r="G18" s="26">
        <f t="shared" si="1"/>
        <v>113</v>
      </c>
    </row>
    <row r="19" spans="1:7" ht="24" x14ac:dyDescent="0.3">
      <c r="A19" s="113" t="s">
        <v>195</v>
      </c>
      <c r="B19" s="113" t="s">
        <v>202</v>
      </c>
      <c r="C19" s="114" t="s">
        <v>652</v>
      </c>
      <c r="D19" s="26">
        <v>55</v>
      </c>
      <c r="E19" s="26">
        <v>55</v>
      </c>
      <c r="F19" s="26">
        <v>3</v>
      </c>
      <c r="G19" s="26">
        <f t="shared" si="1"/>
        <v>113</v>
      </c>
    </row>
    <row r="20" spans="1:7" ht="36.5" thickBot="1" x14ac:dyDescent="0.35">
      <c r="A20" s="113" t="s">
        <v>195</v>
      </c>
      <c r="B20" s="113" t="s">
        <v>203</v>
      </c>
      <c r="C20" s="114" t="s">
        <v>653</v>
      </c>
      <c r="D20" s="26">
        <v>40</v>
      </c>
      <c r="E20" s="26">
        <v>50</v>
      </c>
      <c r="F20" s="26">
        <v>23</v>
      </c>
      <c r="G20" s="26">
        <f t="shared" si="1"/>
        <v>113</v>
      </c>
    </row>
    <row r="21" spans="1:7" ht="48.5" thickBot="1" x14ac:dyDescent="0.35">
      <c r="A21" s="113" t="s">
        <v>195</v>
      </c>
      <c r="B21" s="113" t="s">
        <v>654</v>
      </c>
      <c r="C21" s="114" t="s">
        <v>657</v>
      </c>
      <c r="D21" s="26">
        <v>61</v>
      </c>
      <c r="E21" s="26">
        <v>45</v>
      </c>
      <c r="F21" s="26">
        <v>7</v>
      </c>
      <c r="G21" s="129">
        <f t="shared" si="1"/>
        <v>113</v>
      </c>
    </row>
    <row r="22" spans="1:7" ht="60.5" thickBot="1" x14ac:dyDescent="0.35">
      <c r="A22" s="113" t="s">
        <v>195</v>
      </c>
      <c r="B22" s="113" t="s">
        <v>655</v>
      </c>
      <c r="C22" s="114" t="s">
        <v>658</v>
      </c>
      <c r="D22" s="26">
        <v>59</v>
      </c>
      <c r="E22" s="26">
        <v>42</v>
      </c>
      <c r="F22" s="26">
        <v>12</v>
      </c>
      <c r="G22" s="129">
        <f t="shared" si="1"/>
        <v>113</v>
      </c>
    </row>
    <row r="23" spans="1:7" ht="36.5" thickBot="1" x14ac:dyDescent="0.35">
      <c r="A23" s="113" t="s">
        <v>195</v>
      </c>
      <c r="B23" s="113" t="s">
        <v>656</v>
      </c>
      <c r="C23" s="114" t="s">
        <v>659</v>
      </c>
      <c r="D23" s="26">
        <v>110</v>
      </c>
      <c r="E23" s="26">
        <v>3</v>
      </c>
      <c r="F23" s="26">
        <v>0</v>
      </c>
      <c r="G23" s="129">
        <f t="shared" si="1"/>
        <v>113</v>
      </c>
    </row>
    <row r="24" spans="1:7" ht="72.5" thickBot="1" x14ac:dyDescent="0.35">
      <c r="A24" s="113" t="s">
        <v>195</v>
      </c>
      <c r="B24" s="113" t="s">
        <v>204</v>
      </c>
      <c r="C24" s="114" t="s">
        <v>660</v>
      </c>
      <c r="D24" s="26">
        <v>55</v>
      </c>
      <c r="E24" s="26">
        <v>36</v>
      </c>
      <c r="F24" s="26">
        <v>22</v>
      </c>
      <c r="G24" s="26">
        <f t="shared" si="1"/>
        <v>113</v>
      </c>
    </row>
    <row r="25" spans="1:7" ht="24" x14ac:dyDescent="0.3">
      <c r="A25" s="113" t="s">
        <v>195</v>
      </c>
      <c r="B25" s="113" t="s">
        <v>205</v>
      </c>
      <c r="C25" s="114" t="s">
        <v>661</v>
      </c>
      <c r="D25" s="26">
        <v>92</v>
      </c>
      <c r="E25" s="26">
        <v>15</v>
      </c>
      <c r="F25" s="26">
        <v>6</v>
      </c>
      <c r="G25" s="26">
        <f t="shared" si="1"/>
        <v>113</v>
      </c>
    </row>
    <row r="26" spans="1:7" ht="24" x14ac:dyDescent="0.3">
      <c r="A26" s="113" t="s">
        <v>195</v>
      </c>
      <c r="B26" s="113" t="s">
        <v>206</v>
      </c>
      <c r="C26" s="114" t="s">
        <v>644</v>
      </c>
      <c r="D26" s="26">
        <v>70</v>
      </c>
      <c r="E26" s="26">
        <v>34</v>
      </c>
      <c r="F26" s="26">
        <v>9</v>
      </c>
      <c r="G26" s="26">
        <f t="shared" si="1"/>
        <v>113</v>
      </c>
    </row>
    <row r="27" spans="1:7" ht="53.5" thickBot="1" x14ac:dyDescent="0.35">
      <c r="A27" s="113" t="s">
        <v>195</v>
      </c>
      <c r="B27" s="113" t="s">
        <v>664</v>
      </c>
      <c r="C27" s="114" t="s">
        <v>663</v>
      </c>
      <c r="D27" s="26">
        <v>66</v>
      </c>
      <c r="E27" s="26">
        <v>35</v>
      </c>
      <c r="F27" s="26">
        <v>12</v>
      </c>
      <c r="G27" s="26">
        <f t="shared" si="1"/>
        <v>113</v>
      </c>
    </row>
    <row r="28" spans="1:7" ht="36.5" thickBot="1" x14ac:dyDescent="0.35">
      <c r="A28" s="113" t="s">
        <v>195</v>
      </c>
      <c r="B28" s="113" t="s">
        <v>665</v>
      </c>
      <c r="C28" s="114" t="s">
        <v>662</v>
      </c>
      <c r="D28" s="26">
        <v>75</v>
      </c>
      <c r="E28" s="26">
        <v>21</v>
      </c>
      <c r="F28" s="26">
        <v>17</v>
      </c>
      <c r="G28" s="129">
        <f t="shared" si="1"/>
        <v>113</v>
      </c>
    </row>
    <row r="29" spans="1:7" ht="36.5" thickBot="1" x14ac:dyDescent="0.35">
      <c r="A29" s="113" t="s">
        <v>192</v>
      </c>
      <c r="B29" s="113" t="s">
        <v>207</v>
      </c>
      <c r="C29" s="114" t="s">
        <v>666</v>
      </c>
      <c r="D29" s="26">
        <v>67</v>
      </c>
      <c r="E29" s="26">
        <v>36</v>
      </c>
      <c r="F29" s="26">
        <v>10</v>
      </c>
      <c r="G29" s="26">
        <f t="shared" si="1"/>
        <v>113</v>
      </c>
    </row>
    <row r="30" spans="1:7" ht="36" x14ac:dyDescent="0.3">
      <c r="A30" s="113" t="s">
        <v>192</v>
      </c>
      <c r="B30" s="113" t="s">
        <v>208</v>
      </c>
      <c r="C30" s="114" t="s">
        <v>667</v>
      </c>
      <c r="D30" s="26">
        <v>93</v>
      </c>
      <c r="E30" s="26">
        <v>17</v>
      </c>
      <c r="F30" s="26">
        <v>3</v>
      </c>
      <c r="G30" s="26">
        <f t="shared" si="1"/>
        <v>113</v>
      </c>
    </row>
    <row r="31" spans="1:7" ht="48" x14ac:dyDescent="0.3">
      <c r="A31" s="113" t="s">
        <v>192</v>
      </c>
      <c r="B31" s="113" t="s">
        <v>209</v>
      </c>
      <c r="C31" s="114" t="s">
        <v>668</v>
      </c>
      <c r="D31" s="26">
        <v>97</v>
      </c>
      <c r="E31" s="26">
        <v>16</v>
      </c>
      <c r="F31" s="26">
        <v>0</v>
      </c>
      <c r="G31" s="26">
        <f t="shared" si="1"/>
        <v>113</v>
      </c>
    </row>
    <row r="32" spans="1:7" ht="36" x14ac:dyDescent="0.3">
      <c r="A32" s="113" t="s">
        <v>192</v>
      </c>
      <c r="B32" s="113" t="s">
        <v>210</v>
      </c>
      <c r="C32" s="114" t="s">
        <v>669</v>
      </c>
      <c r="D32" s="26">
        <v>33</v>
      </c>
      <c r="E32" s="26">
        <v>71</v>
      </c>
      <c r="F32" s="26">
        <v>9</v>
      </c>
      <c r="G32" s="26">
        <f t="shared" si="1"/>
        <v>113</v>
      </c>
    </row>
    <row r="33" spans="1:7" ht="48" x14ac:dyDescent="0.3">
      <c r="A33" s="113" t="s">
        <v>192</v>
      </c>
      <c r="B33" s="113" t="s">
        <v>211</v>
      </c>
      <c r="C33" s="114" t="s">
        <v>670</v>
      </c>
      <c r="D33" s="26">
        <v>83</v>
      </c>
      <c r="E33" s="26">
        <v>13</v>
      </c>
      <c r="F33" s="26">
        <v>17</v>
      </c>
      <c r="G33" s="26">
        <f t="shared" si="1"/>
        <v>113</v>
      </c>
    </row>
    <row r="34" spans="1:7" ht="36" x14ac:dyDescent="0.3">
      <c r="A34" s="113" t="s">
        <v>195</v>
      </c>
      <c r="B34" s="113" t="s">
        <v>212</v>
      </c>
      <c r="C34" s="114" t="s">
        <v>671</v>
      </c>
      <c r="D34" s="26">
        <v>72</v>
      </c>
      <c r="E34" s="26">
        <v>19</v>
      </c>
      <c r="F34" s="26">
        <v>22</v>
      </c>
      <c r="G34" s="26">
        <f t="shared" si="1"/>
        <v>113</v>
      </c>
    </row>
    <row r="35" spans="1:7" ht="52.5" thickBot="1" x14ac:dyDescent="0.35">
      <c r="A35" s="113" t="s">
        <v>192</v>
      </c>
      <c r="B35" s="113" t="s">
        <v>641</v>
      </c>
      <c r="C35" s="114" t="s">
        <v>672</v>
      </c>
      <c r="D35" s="26">
        <v>84</v>
      </c>
      <c r="E35" s="26">
        <v>24</v>
      </c>
      <c r="F35" s="26">
        <v>5</v>
      </c>
      <c r="G35" s="26">
        <f t="shared" si="1"/>
        <v>113</v>
      </c>
    </row>
    <row r="36" spans="1:7" ht="36.5" thickBot="1" x14ac:dyDescent="0.35">
      <c r="A36" s="113" t="s">
        <v>192</v>
      </c>
      <c r="B36" s="113" t="s">
        <v>213</v>
      </c>
      <c r="C36" s="114" t="s">
        <v>673</v>
      </c>
      <c r="D36" s="26">
        <v>67</v>
      </c>
      <c r="E36" s="26">
        <v>42</v>
      </c>
      <c r="F36" s="26">
        <v>4</v>
      </c>
      <c r="G36" s="26">
        <f t="shared" si="1"/>
        <v>113</v>
      </c>
    </row>
    <row r="37" spans="1:7" ht="36.5" thickBot="1" x14ac:dyDescent="0.35">
      <c r="A37" s="113" t="s">
        <v>192</v>
      </c>
      <c r="B37" s="113" t="s">
        <v>214</v>
      </c>
      <c r="C37" s="114" t="s">
        <v>674</v>
      </c>
      <c r="D37" s="26">
        <v>30</v>
      </c>
      <c r="E37" s="26">
        <v>61</v>
      </c>
      <c r="F37" s="130">
        <v>22</v>
      </c>
      <c r="G37" s="26">
        <f t="shared" si="1"/>
        <v>113</v>
      </c>
    </row>
    <row r="38" spans="1:7" ht="36" x14ac:dyDescent="0.3">
      <c r="A38" s="113" t="s">
        <v>195</v>
      </c>
      <c r="B38" s="113" t="s">
        <v>215</v>
      </c>
      <c r="C38" s="114" t="s">
        <v>683</v>
      </c>
      <c r="D38" s="26">
        <v>107</v>
      </c>
      <c r="E38" s="26">
        <v>6</v>
      </c>
      <c r="F38" s="26">
        <v>0</v>
      </c>
      <c r="G38" s="26">
        <f t="shared" si="1"/>
        <v>113</v>
      </c>
    </row>
    <row r="39" spans="1:7" ht="60" x14ac:dyDescent="0.3">
      <c r="A39" s="113" t="s">
        <v>192</v>
      </c>
      <c r="B39" s="113" t="s">
        <v>216</v>
      </c>
      <c r="C39" s="114" t="s">
        <v>675</v>
      </c>
      <c r="D39" s="26">
        <v>104</v>
      </c>
      <c r="E39" s="26">
        <v>6</v>
      </c>
      <c r="F39" s="26">
        <v>3</v>
      </c>
      <c r="G39" s="26">
        <f t="shared" si="1"/>
        <v>113</v>
      </c>
    </row>
    <row r="40" spans="1:7" ht="36" x14ac:dyDescent="0.3">
      <c r="A40" s="113" t="s">
        <v>195</v>
      </c>
      <c r="B40" s="113" t="s">
        <v>217</v>
      </c>
      <c r="C40" s="114" t="s">
        <v>676</v>
      </c>
      <c r="D40" s="26">
        <v>99</v>
      </c>
      <c r="E40" s="26">
        <v>8</v>
      </c>
      <c r="F40" s="26">
        <v>6</v>
      </c>
      <c r="G40" s="26">
        <f t="shared" si="1"/>
        <v>113</v>
      </c>
    </row>
    <row r="41" spans="1:7" ht="48.5" thickBot="1" x14ac:dyDescent="0.35">
      <c r="A41" s="113" t="s">
        <v>192</v>
      </c>
      <c r="B41" s="113" t="s">
        <v>218</v>
      </c>
      <c r="C41" s="114" t="s">
        <v>677</v>
      </c>
      <c r="D41" s="26">
        <v>101</v>
      </c>
      <c r="E41" s="26">
        <v>8</v>
      </c>
      <c r="F41" s="26">
        <v>4</v>
      </c>
      <c r="G41" s="26">
        <f t="shared" si="1"/>
        <v>113</v>
      </c>
    </row>
    <row r="42" spans="1:7" ht="52.5" thickBot="1" x14ac:dyDescent="0.35">
      <c r="A42" s="113" t="s">
        <v>192</v>
      </c>
      <c r="B42" s="113" t="s">
        <v>685</v>
      </c>
      <c r="C42" s="114" t="s">
        <v>682</v>
      </c>
      <c r="D42" s="26">
        <v>96</v>
      </c>
      <c r="E42" s="26">
        <v>3</v>
      </c>
      <c r="F42" s="26">
        <v>14</v>
      </c>
      <c r="G42" s="129">
        <f t="shared" si="1"/>
        <v>113</v>
      </c>
    </row>
    <row r="43" spans="1:7" ht="48.5" thickBot="1" x14ac:dyDescent="0.35">
      <c r="A43" s="113" t="s">
        <v>192</v>
      </c>
      <c r="B43" s="113" t="s">
        <v>686</v>
      </c>
      <c r="C43" s="114" t="s">
        <v>678</v>
      </c>
      <c r="D43" s="26">
        <v>70</v>
      </c>
      <c r="E43" s="26">
        <v>19</v>
      </c>
      <c r="F43" s="26">
        <v>24</v>
      </c>
      <c r="G43" s="129">
        <f t="shared" si="1"/>
        <v>113</v>
      </c>
    </row>
    <row r="44" spans="1:7" ht="72.5" thickBot="1" x14ac:dyDescent="0.35">
      <c r="A44" s="113" t="s">
        <v>192</v>
      </c>
      <c r="B44" s="113" t="s">
        <v>687</v>
      </c>
      <c r="C44" s="114" t="s">
        <v>679</v>
      </c>
      <c r="D44" s="26">
        <v>55</v>
      </c>
      <c r="E44" s="26">
        <v>35</v>
      </c>
      <c r="F44" s="26">
        <v>23</v>
      </c>
      <c r="G44" s="129">
        <f t="shared" si="1"/>
        <v>113</v>
      </c>
    </row>
    <row r="45" spans="1:7" ht="48.5" thickBot="1" x14ac:dyDescent="0.35">
      <c r="A45" s="113" t="s">
        <v>192</v>
      </c>
      <c r="B45" s="113" t="s">
        <v>688</v>
      </c>
      <c r="C45" s="114" t="s">
        <v>680</v>
      </c>
      <c r="D45" s="26">
        <v>80</v>
      </c>
      <c r="E45" s="26">
        <v>16</v>
      </c>
      <c r="F45" s="26">
        <v>17</v>
      </c>
      <c r="G45" s="129">
        <f t="shared" si="1"/>
        <v>113</v>
      </c>
    </row>
    <row r="46" spans="1:7" ht="60.5" thickBot="1" x14ac:dyDescent="0.35">
      <c r="A46" s="113" t="s">
        <v>192</v>
      </c>
      <c r="B46" s="113" t="s">
        <v>689</v>
      </c>
      <c r="C46" s="128" t="s">
        <v>684</v>
      </c>
      <c r="D46" s="26">
        <v>73</v>
      </c>
      <c r="E46" s="26">
        <v>28</v>
      </c>
      <c r="F46" s="26">
        <v>12</v>
      </c>
      <c r="G46" s="129">
        <f t="shared" si="1"/>
        <v>113</v>
      </c>
    </row>
    <row r="47" spans="1:7" ht="36.5" thickBot="1" x14ac:dyDescent="0.35">
      <c r="A47" s="113" t="s">
        <v>192</v>
      </c>
      <c r="B47" s="113" t="s">
        <v>690</v>
      </c>
      <c r="C47" s="114" t="s">
        <v>681</v>
      </c>
      <c r="D47" s="26">
        <v>84</v>
      </c>
      <c r="E47" s="26">
        <v>9</v>
      </c>
      <c r="F47" s="26">
        <v>20</v>
      </c>
      <c r="G47" s="129">
        <f t="shared" si="1"/>
        <v>113</v>
      </c>
    </row>
    <row r="48" spans="1:7" ht="48.5" thickBot="1" x14ac:dyDescent="0.35">
      <c r="A48" s="113" t="s">
        <v>195</v>
      </c>
      <c r="B48" s="113" t="s">
        <v>219</v>
      </c>
      <c r="C48" s="114" t="s">
        <v>691</v>
      </c>
      <c r="D48" s="26">
        <v>67</v>
      </c>
      <c r="E48" s="26">
        <v>15</v>
      </c>
      <c r="F48" s="26">
        <v>31</v>
      </c>
      <c r="G48" s="26">
        <f t="shared" si="1"/>
        <v>113</v>
      </c>
    </row>
    <row r="49" spans="1:7" ht="72" x14ac:dyDescent="0.3">
      <c r="A49" s="113" t="s">
        <v>192</v>
      </c>
      <c r="B49" s="113" t="s">
        <v>220</v>
      </c>
      <c r="C49" s="114" t="s">
        <v>692</v>
      </c>
      <c r="D49" s="26">
        <v>56</v>
      </c>
      <c r="E49" s="26">
        <v>23</v>
      </c>
      <c r="F49" s="26">
        <v>34</v>
      </c>
      <c r="G49" s="26">
        <f t="shared" si="1"/>
        <v>113</v>
      </c>
    </row>
    <row r="50" spans="1:7" ht="36" x14ac:dyDescent="0.3">
      <c r="A50" s="113" t="s">
        <v>192</v>
      </c>
      <c r="B50" s="113" t="s">
        <v>221</v>
      </c>
      <c r="C50" s="114" t="s">
        <v>693</v>
      </c>
      <c r="D50" s="26">
        <v>52</v>
      </c>
      <c r="E50" s="26">
        <v>24</v>
      </c>
      <c r="F50" s="26">
        <v>37</v>
      </c>
      <c r="G50" s="26">
        <f t="shared" si="1"/>
        <v>113</v>
      </c>
    </row>
    <row r="51" spans="1:7" ht="48" x14ac:dyDescent="0.3">
      <c r="A51" s="113" t="s">
        <v>192</v>
      </c>
      <c r="B51" s="113" t="s">
        <v>222</v>
      </c>
      <c r="C51" s="114" t="s">
        <v>694</v>
      </c>
      <c r="D51" s="26">
        <v>67</v>
      </c>
      <c r="E51" s="26">
        <v>12</v>
      </c>
      <c r="F51" s="26">
        <v>34</v>
      </c>
      <c r="G51" s="26">
        <f t="shared" si="1"/>
        <v>113</v>
      </c>
    </row>
    <row r="52" spans="1:7" ht="36" x14ac:dyDescent="0.3">
      <c r="A52" s="113" t="s">
        <v>195</v>
      </c>
      <c r="B52" s="113" t="s">
        <v>223</v>
      </c>
      <c r="C52" s="114" t="s">
        <v>695</v>
      </c>
      <c r="D52" s="26">
        <v>41</v>
      </c>
      <c r="E52" s="26">
        <v>36</v>
      </c>
      <c r="F52" s="26">
        <v>36</v>
      </c>
      <c r="G52" s="26">
        <f t="shared" si="1"/>
        <v>113</v>
      </c>
    </row>
    <row r="53" spans="1:7" ht="60" x14ac:dyDescent="0.3">
      <c r="A53" s="113" t="s">
        <v>195</v>
      </c>
      <c r="B53" s="113" t="s">
        <v>224</v>
      </c>
      <c r="C53" s="114" t="s">
        <v>700</v>
      </c>
      <c r="D53" s="26">
        <v>54</v>
      </c>
      <c r="E53" s="26">
        <v>27</v>
      </c>
      <c r="F53" s="26">
        <v>32</v>
      </c>
      <c r="G53" s="26">
        <f t="shared" si="1"/>
        <v>113</v>
      </c>
    </row>
    <row r="54" spans="1:7" ht="72.5" thickBot="1" x14ac:dyDescent="0.35">
      <c r="A54" s="113" t="s">
        <v>195</v>
      </c>
      <c r="B54" s="113" t="s">
        <v>225</v>
      </c>
      <c r="C54" s="114" t="s">
        <v>696</v>
      </c>
      <c r="D54" s="26">
        <v>75</v>
      </c>
      <c r="E54" s="26">
        <v>10</v>
      </c>
      <c r="F54" s="26">
        <v>28</v>
      </c>
      <c r="G54" s="26">
        <f t="shared" si="1"/>
        <v>113</v>
      </c>
    </row>
    <row r="55" spans="1:7" ht="36.5" thickBot="1" x14ac:dyDescent="0.35">
      <c r="A55" s="113" t="s">
        <v>195</v>
      </c>
      <c r="B55" s="113" t="s">
        <v>701</v>
      </c>
      <c r="C55" s="114" t="s">
        <v>697</v>
      </c>
      <c r="D55" s="26">
        <v>74</v>
      </c>
      <c r="E55" s="26">
        <v>14</v>
      </c>
      <c r="F55" s="26">
        <v>25</v>
      </c>
      <c r="G55" s="129">
        <f t="shared" si="1"/>
        <v>113</v>
      </c>
    </row>
    <row r="56" spans="1:7" ht="48.5" thickBot="1" x14ac:dyDescent="0.35">
      <c r="A56" s="113" t="s">
        <v>195</v>
      </c>
      <c r="B56" s="113" t="s">
        <v>702</v>
      </c>
      <c r="C56" s="114" t="s">
        <v>698</v>
      </c>
      <c r="D56" s="26">
        <v>52</v>
      </c>
      <c r="E56" s="26">
        <v>22</v>
      </c>
      <c r="F56" s="26">
        <v>39</v>
      </c>
      <c r="G56" s="129">
        <f t="shared" si="1"/>
        <v>113</v>
      </c>
    </row>
    <row r="57" spans="1:7" ht="48.5" thickBot="1" x14ac:dyDescent="0.35">
      <c r="A57" s="113" t="s">
        <v>192</v>
      </c>
      <c r="B57" s="113" t="s">
        <v>703</v>
      </c>
      <c r="C57" s="114" t="s">
        <v>699</v>
      </c>
      <c r="D57" s="26">
        <v>45</v>
      </c>
      <c r="E57" s="26">
        <v>28</v>
      </c>
      <c r="F57" s="26">
        <v>40</v>
      </c>
      <c r="G57" s="26">
        <f t="shared" si="1"/>
        <v>113</v>
      </c>
    </row>
  </sheetData>
  <phoneticPr fontId="23" type="noConversion"/>
  <conditionalFormatting sqref="B6:AL6 G10:G57">
    <cfRule type="cellIs" dxfId="13" priority="2" operator="greaterThan">
      <formula>57</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L98"/>
  <sheetViews>
    <sheetView showGridLines="0" zoomScaleNormal="100" workbookViewId="0">
      <pane ySplit="5" topLeftCell="A45" activePane="bottomLeft" state="frozen"/>
      <selection pane="bottomLeft" activeCell="K82" sqref="K82"/>
    </sheetView>
  </sheetViews>
  <sheetFormatPr baseColWidth="10" defaultColWidth="10.6640625" defaultRowHeight="10.5" x14ac:dyDescent="0.25"/>
  <cols>
    <col min="1" max="1" width="6.58203125" style="30" customWidth="1"/>
    <col min="2" max="2" width="10.9140625" style="30" bestFit="1" customWidth="1"/>
    <col min="3" max="3" width="8.5" style="29" bestFit="1" customWidth="1"/>
    <col min="4" max="4" width="42.5" style="30" bestFit="1" customWidth="1"/>
    <col min="5" max="5" width="14.08203125" style="31" customWidth="1"/>
    <col min="6" max="8" width="10.1640625" style="31" customWidth="1"/>
    <col min="9" max="12" width="10.1640625" style="32" customWidth="1"/>
    <col min="13" max="16384" width="10.6640625" style="30"/>
  </cols>
  <sheetData>
    <row r="2" spans="1:12" ht="20.399999999999999" x14ac:dyDescent="0.25">
      <c r="B2" s="53" t="s">
        <v>226</v>
      </c>
      <c r="C2" s="57" t="s">
        <v>227</v>
      </c>
      <c r="E2" s="33" t="s">
        <v>228</v>
      </c>
      <c r="F2" s="34">
        <v>113</v>
      </c>
    </row>
    <row r="4" spans="1:12" ht="16.5" customHeight="1" x14ac:dyDescent="0.25">
      <c r="A4" s="140"/>
      <c r="B4" s="142" t="s">
        <v>229</v>
      </c>
      <c r="C4" s="142" t="s">
        <v>230</v>
      </c>
      <c r="D4" s="144" t="s">
        <v>231</v>
      </c>
      <c r="E4" s="152" t="s">
        <v>186</v>
      </c>
      <c r="F4" s="153"/>
      <c r="G4" s="154"/>
      <c r="H4" s="155" t="s">
        <v>232</v>
      </c>
      <c r="I4" s="156"/>
      <c r="J4" s="156"/>
      <c r="K4" s="157"/>
      <c r="L4" s="30"/>
    </row>
    <row r="5" spans="1:12" x14ac:dyDescent="0.25">
      <c r="A5" s="141"/>
      <c r="B5" s="143"/>
      <c r="C5" s="143"/>
      <c r="D5" s="145"/>
      <c r="E5" s="50" t="s">
        <v>183</v>
      </c>
      <c r="F5" s="51" t="s">
        <v>184</v>
      </c>
      <c r="G5" s="51" t="s">
        <v>185</v>
      </c>
      <c r="H5" s="35" t="s">
        <v>183</v>
      </c>
      <c r="I5" s="36" t="s">
        <v>184</v>
      </c>
      <c r="J5" s="36" t="s">
        <v>185</v>
      </c>
      <c r="K5" s="37"/>
      <c r="L5" s="30"/>
    </row>
    <row r="6" spans="1:12" ht="24" x14ac:dyDescent="0.25">
      <c r="A6" s="55">
        <v>1</v>
      </c>
      <c r="B6" s="54" t="str">
        <f>'Consolidado Respuestas 2024'!A10</f>
        <v>Interno</v>
      </c>
      <c r="C6" s="54" t="str">
        <f>'Consolidado Respuestas 2024'!B10</f>
        <v>A01</v>
      </c>
      <c r="D6" s="114" t="s">
        <v>645</v>
      </c>
      <c r="E6" s="52">
        <f>'Consolidado Respuestas 2024'!D10</f>
        <v>87</v>
      </c>
      <c r="F6" s="52">
        <f>'Consolidado Respuestas 2024'!E10</f>
        <v>20</v>
      </c>
      <c r="G6" s="52">
        <f>'Consolidado Respuestas 2024'!F10</f>
        <v>6</v>
      </c>
      <c r="H6" s="38">
        <f>IF($F$2="","",E6/$F$2)</f>
        <v>0.76991150442477874</v>
      </c>
      <c r="I6" s="39">
        <f t="shared" ref="I6:I53" si="0">IF($F$2="","",F6/$F$2)</f>
        <v>0.17699115044247787</v>
      </c>
      <c r="J6" s="39">
        <f t="shared" ref="J6:J53" si="1">IF($F$2="","",G6/$F$2)</f>
        <v>5.3097345132743362E-2</v>
      </c>
      <c r="K6" s="40" t="str">
        <f>+IF(OR(F6&gt;55),"Aplica","No aplica")</f>
        <v>No aplica</v>
      </c>
      <c r="L6" s="30"/>
    </row>
    <row r="7" spans="1:12" ht="12" x14ac:dyDescent="0.25">
      <c r="A7" s="56">
        <v>2</v>
      </c>
      <c r="B7" s="54" t="str">
        <f>'Consolidado Respuestas 2024'!A11</f>
        <v>Externo</v>
      </c>
      <c r="C7" s="54" t="str">
        <f>'Consolidado Respuestas 2024'!B11</f>
        <v>AI02</v>
      </c>
      <c r="D7" s="114" t="s">
        <v>648</v>
      </c>
      <c r="E7" s="52">
        <f>'Consolidado Respuestas 2024'!D11</f>
        <v>104</v>
      </c>
      <c r="F7" s="52">
        <f>'Consolidado Respuestas 2024'!E11</f>
        <v>7</v>
      </c>
      <c r="G7" s="52">
        <f>'Consolidado Respuestas 2024'!F11</f>
        <v>2</v>
      </c>
      <c r="H7" s="41">
        <f t="shared" ref="H7:H53" si="2">IF($F$2="","",E7/$F$2)</f>
        <v>0.92035398230088494</v>
      </c>
      <c r="I7" s="42">
        <f t="shared" si="0"/>
        <v>6.1946902654867256E-2</v>
      </c>
      <c r="J7" s="42">
        <f t="shared" si="1"/>
        <v>1.7699115044247787E-2</v>
      </c>
      <c r="K7" s="40" t="str">
        <f t="shared" ref="K7:K53" si="3">+IF(OR(F7&gt;55),"Aplica","No aplica")</f>
        <v>No aplica</v>
      </c>
      <c r="L7" s="30"/>
    </row>
    <row r="8" spans="1:12" ht="34.25" customHeight="1" x14ac:dyDescent="0.25">
      <c r="A8" s="56">
        <v>3</v>
      </c>
      <c r="B8" s="54" t="str">
        <f>'Consolidado Respuestas 2024'!A12</f>
        <v>Externo</v>
      </c>
      <c r="C8" s="54" t="str">
        <f>'Consolidado Respuestas 2024'!B12</f>
        <v>A03</v>
      </c>
      <c r="D8" s="114" t="s">
        <v>646</v>
      </c>
      <c r="E8" s="52">
        <f>'Consolidado Respuestas 2024'!D12</f>
        <v>60</v>
      </c>
      <c r="F8" s="52">
        <f>'Consolidado Respuestas 2024'!E12</f>
        <v>50</v>
      </c>
      <c r="G8" s="52">
        <f>'Consolidado Respuestas 2024'!F12</f>
        <v>3</v>
      </c>
      <c r="H8" s="41">
        <f t="shared" si="2"/>
        <v>0.53097345132743368</v>
      </c>
      <c r="I8" s="42">
        <f t="shared" si="0"/>
        <v>0.44247787610619471</v>
      </c>
      <c r="J8" s="42">
        <f t="shared" si="1"/>
        <v>2.6548672566371681E-2</v>
      </c>
      <c r="K8" s="40" t="str">
        <f t="shared" si="3"/>
        <v>No aplica</v>
      </c>
      <c r="L8" s="30"/>
    </row>
    <row r="9" spans="1:12" ht="24" x14ac:dyDescent="0.25">
      <c r="A9" s="56">
        <v>4</v>
      </c>
      <c r="B9" s="54" t="str">
        <f>'Consolidado Respuestas 2024'!A13</f>
        <v>Interno</v>
      </c>
      <c r="C9" s="54" t="str">
        <f>'Consolidado Respuestas 2024'!B13</f>
        <v>A04</v>
      </c>
      <c r="D9" s="114" t="s">
        <v>649</v>
      </c>
      <c r="E9" s="52">
        <f>'Consolidado Respuestas 2024'!D13</f>
        <v>86</v>
      </c>
      <c r="F9" s="52">
        <f>'Consolidado Respuestas 2024'!E13</f>
        <v>21</v>
      </c>
      <c r="G9" s="52">
        <f>'Consolidado Respuestas 2024'!F13</f>
        <v>6</v>
      </c>
      <c r="H9" s="41">
        <f t="shared" si="2"/>
        <v>0.76106194690265483</v>
      </c>
      <c r="I9" s="42">
        <f t="shared" si="0"/>
        <v>0.18584070796460178</v>
      </c>
      <c r="J9" s="42">
        <f t="shared" si="1"/>
        <v>5.3097345132743362E-2</v>
      </c>
      <c r="K9" s="40" t="str">
        <f t="shared" si="3"/>
        <v>No aplica</v>
      </c>
      <c r="L9" s="30"/>
    </row>
    <row r="10" spans="1:12" ht="52.5" customHeight="1" x14ac:dyDescent="0.25">
      <c r="A10" s="56">
        <v>5</v>
      </c>
      <c r="B10" s="54" t="str">
        <f>'Consolidado Respuestas 2024'!A14</f>
        <v>Externo</v>
      </c>
      <c r="C10" s="54" t="str">
        <f>'Consolidado Respuestas 2024'!B14</f>
        <v>AI05</v>
      </c>
      <c r="D10" s="114" t="s">
        <v>650</v>
      </c>
      <c r="E10" s="52">
        <f>'Consolidado Respuestas 2024'!D14</f>
        <v>42</v>
      </c>
      <c r="F10" s="52">
        <f>'Consolidado Respuestas 2024'!E14</f>
        <v>57</v>
      </c>
      <c r="G10" s="52">
        <f>'Consolidado Respuestas 2024'!F14</f>
        <v>14</v>
      </c>
      <c r="H10" s="41">
        <f t="shared" si="2"/>
        <v>0.37168141592920356</v>
      </c>
      <c r="I10" s="42">
        <f t="shared" si="0"/>
        <v>0.50442477876106195</v>
      </c>
      <c r="J10" s="42">
        <f t="shared" si="1"/>
        <v>0.12389380530973451</v>
      </c>
      <c r="K10" s="40" t="str">
        <f t="shared" si="3"/>
        <v>Aplica</v>
      </c>
      <c r="L10" s="30"/>
    </row>
    <row r="11" spans="1:12" ht="24" x14ac:dyDescent="0.25">
      <c r="A11" s="56">
        <v>6</v>
      </c>
      <c r="B11" s="54" t="str">
        <f>'Consolidado Respuestas 2024'!A15</f>
        <v>Interno y Externo</v>
      </c>
      <c r="C11" s="54" t="str">
        <f>'Consolidado Respuestas 2024'!B15</f>
        <v>A06</v>
      </c>
      <c r="D11" s="114" t="s">
        <v>651</v>
      </c>
      <c r="E11" s="52">
        <f>'Consolidado Respuestas 2024'!D15</f>
        <v>100</v>
      </c>
      <c r="F11" s="52">
        <f>'Consolidado Respuestas 2024'!E15</f>
        <v>12</v>
      </c>
      <c r="G11" s="52">
        <f>'Consolidado Respuestas 2024'!F15</f>
        <v>1</v>
      </c>
      <c r="H11" s="41">
        <f t="shared" si="2"/>
        <v>0.88495575221238942</v>
      </c>
      <c r="I11" s="42">
        <f t="shared" si="0"/>
        <v>0.10619469026548672</v>
      </c>
      <c r="J11" s="42">
        <f t="shared" si="1"/>
        <v>8.8495575221238937E-3</v>
      </c>
      <c r="K11" s="40" t="str">
        <f t="shared" si="3"/>
        <v>No aplica</v>
      </c>
      <c r="L11" s="30"/>
    </row>
    <row r="12" spans="1:12" ht="24" x14ac:dyDescent="0.25">
      <c r="A12" s="56">
        <v>7</v>
      </c>
      <c r="B12" s="54" t="str">
        <f>'Consolidado Respuestas 2024'!A16</f>
        <v>Interno</v>
      </c>
      <c r="C12" s="54" t="str">
        <f>'Consolidado Respuestas 2024'!B16</f>
        <v>A07</v>
      </c>
      <c r="D12" s="114" t="s">
        <v>647</v>
      </c>
      <c r="E12" s="52">
        <f>'Consolidado Respuestas 2024'!D16</f>
        <v>95</v>
      </c>
      <c r="F12" s="52">
        <f>'Consolidado Respuestas 2024'!E16</f>
        <v>16</v>
      </c>
      <c r="G12" s="52">
        <f>'Consolidado Respuestas 2024'!F16</f>
        <v>2</v>
      </c>
      <c r="H12" s="41">
        <f t="shared" si="2"/>
        <v>0.84070796460176989</v>
      </c>
      <c r="I12" s="42">
        <f t="shared" si="0"/>
        <v>0.1415929203539823</v>
      </c>
      <c r="J12" s="42">
        <f t="shared" si="1"/>
        <v>1.7699115044247787E-2</v>
      </c>
      <c r="K12" s="40" t="str">
        <f t="shared" si="3"/>
        <v>No aplica</v>
      </c>
      <c r="L12" s="30"/>
    </row>
    <row r="13" spans="1:12" ht="12" x14ac:dyDescent="0.25">
      <c r="A13" s="56">
        <v>8</v>
      </c>
      <c r="B13" s="54" t="str">
        <f>'Consolidado Respuestas 2024'!A17</f>
        <v>Interno</v>
      </c>
      <c r="C13" s="54" t="str">
        <f>'Consolidado Respuestas 2024'!B17</f>
        <v>A08</v>
      </c>
      <c r="D13" s="114" t="s">
        <v>642</v>
      </c>
      <c r="E13" s="52">
        <f>'Consolidado Respuestas 2024'!D17</f>
        <v>85</v>
      </c>
      <c r="F13" s="52">
        <f>'Consolidado Respuestas 2024'!E17</f>
        <v>23</v>
      </c>
      <c r="G13" s="52">
        <f>'Consolidado Respuestas 2024'!F17</f>
        <v>5</v>
      </c>
      <c r="H13" s="41">
        <f t="shared" si="2"/>
        <v>0.75221238938053092</v>
      </c>
      <c r="I13" s="42">
        <f t="shared" si="0"/>
        <v>0.20353982300884957</v>
      </c>
      <c r="J13" s="42">
        <f t="shared" si="1"/>
        <v>4.4247787610619468E-2</v>
      </c>
      <c r="K13" s="40" t="str">
        <f t="shared" si="3"/>
        <v>No aplica</v>
      </c>
      <c r="L13" s="30"/>
    </row>
    <row r="14" spans="1:12" ht="24" x14ac:dyDescent="0.25">
      <c r="A14" s="56">
        <v>9</v>
      </c>
      <c r="B14" s="54" t="str">
        <f>'Consolidado Respuestas 2024'!A18</f>
        <v>Interno</v>
      </c>
      <c r="C14" s="54" t="str">
        <f>'Consolidado Respuestas 2024'!B18</f>
        <v xml:space="preserve">A09 </v>
      </c>
      <c r="D14" s="114" t="s">
        <v>643</v>
      </c>
      <c r="E14" s="52">
        <f>'Consolidado Respuestas 2024'!D18</f>
        <v>91</v>
      </c>
      <c r="F14" s="52">
        <f>'Consolidado Respuestas 2024'!E18</f>
        <v>20</v>
      </c>
      <c r="G14" s="52">
        <f>'Consolidado Respuestas 2024'!F18</f>
        <v>2</v>
      </c>
      <c r="H14" s="41">
        <f t="shared" si="2"/>
        <v>0.80530973451327437</v>
      </c>
      <c r="I14" s="42">
        <f t="shared" si="0"/>
        <v>0.17699115044247787</v>
      </c>
      <c r="J14" s="42">
        <f t="shared" si="1"/>
        <v>1.7699115044247787E-2</v>
      </c>
      <c r="K14" s="40" t="str">
        <f t="shared" si="3"/>
        <v>No aplica</v>
      </c>
      <c r="L14" s="30"/>
    </row>
    <row r="15" spans="1:12" ht="12" x14ac:dyDescent="0.25">
      <c r="A15" s="56">
        <v>10</v>
      </c>
      <c r="B15" s="54" t="str">
        <f>'Consolidado Respuestas 2024'!A19</f>
        <v>Interno</v>
      </c>
      <c r="C15" s="54" t="str">
        <f>'Consolidado Respuestas 2024'!B19</f>
        <v xml:space="preserve">A10 </v>
      </c>
      <c r="D15" s="114" t="s">
        <v>652</v>
      </c>
      <c r="E15" s="52">
        <f>'Consolidado Respuestas 2024'!D19</f>
        <v>55</v>
      </c>
      <c r="F15" s="52">
        <f>'Consolidado Respuestas 2024'!E19</f>
        <v>55</v>
      </c>
      <c r="G15" s="52">
        <f>'Consolidado Respuestas 2024'!F19</f>
        <v>3</v>
      </c>
      <c r="H15" s="41">
        <f t="shared" si="2"/>
        <v>0.48672566371681414</v>
      </c>
      <c r="I15" s="42">
        <f t="shared" si="0"/>
        <v>0.48672566371681414</v>
      </c>
      <c r="J15" s="42">
        <f t="shared" si="1"/>
        <v>2.6548672566371681E-2</v>
      </c>
      <c r="K15" s="40" t="str">
        <f t="shared" si="3"/>
        <v>No aplica</v>
      </c>
      <c r="L15" s="30"/>
    </row>
    <row r="16" spans="1:12" ht="24" x14ac:dyDescent="0.25">
      <c r="A16" s="56">
        <v>11</v>
      </c>
      <c r="B16" s="54" t="str">
        <f>'Consolidado Respuestas 2024'!A20</f>
        <v>Interno</v>
      </c>
      <c r="C16" s="54" t="str">
        <f>'Consolidado Respuestas 2024'!B20</f>
        <v>A11</v>
      </c>
      <c r="D16" s="114" t="s">
        <v>653</v>
      </c>
      <c r="E16" s="52">
        <f>'Consolidado Respuestas 2024'!D20</f>
        <v>40</v>
      </c>
      <c r="F16" s="52">
        <f>'Consolidado Respuestas 2024'!E20</f>
        <v>50</v>
      </c>
      <c r="G16" s="52">
        <f>'Consolidado Respuestas 2024'!F20</f>
        <v>23</v>
      </c>
      <c r="H16" s="41">
        <f t="shared" si="2"/>
        <v>0.35398230088495575</v>
      </c>
      <c r="I16" s="42">
        <f t="shared" si="0"/>
        <v>0.44247787610619471</v>
      </c>
      <c r="J16" s="42">
        <f t="shared" si="1"/>
        <v>0.20353982300884957</v>
      </c>
      <c r="K16" s="40" t="str">
        <f t="shared" si="3"/>
        <v>No aplica</v>
      </c>
      <c r="L16" s="30"/>
    </row>
    <row r="17" spans="1:12" ht="36" x14ac:dyDescent="0.25">
      <c r="A17" s="56">
        <v>12</v>
      </c>
      <c r="B17" s="54" t="str">
        <f>'Consolidado Respuestas 2024'!A21</f>
        <v>Interno</v>
      </c>
      <c r="C17" s="54" t="str">
        <f>'Consolidado Respuestas 2024'!B21</f>
        <v>A12</v>
      </c>
      <c r="D17" s="114" t="s">
        <v>657</v>
      </c>
      <c r="E17" s="52">
        <f>'Consolidado Respuestas 2024'!D21</f>
        <v>61</v>
      </c>
      <c r="F17" s="52">
        <f>'Consolidado Respuestas 2024'!E21</f>
        <v>45</v>
      </c>
      <c r="G17" s="52">
        <f>'Consolidado Respuestas 2024'!F21</f>
        <v>7</v>
      </c>
      <c r="H17" s="41">
        <f t="shared" si="2"/>
        <v>0.53982300884955747</v>
      </c>
      <c r="I17" s="42">
        <f t="shared" si="0"/>
        <v>0.39823008849557523</v>
      </c>
      <c r="J17" s="42">
        <f t="shared" si="1"/>
        <v>6.1946902654867256E-2</v>
      </c>
      <c r="K17" s="40" t="str">
        <f t="shared" si="3"/>
        <v>No aplica</v>
      </c>
      <c r="L17" s="30"/>
    </row>
    <row r="18" spans="1:12" ht="48" x14ac:dyDescent="0.25">
      <c r="A18" s="56">
        <v>13</v>
      </c>
      <c r="B18" s="54" t="str">
        <f>'Consolidado Respuestas 2024'!A22</f>
        <v>Interno</v>
      </c>
      <c r="C18" s="54" t="str">
        <f>'Consolidado Respuestas 2024'!B22</f>
        <v>A13</v>
      </c>
      <c r="D18" s="114" t="s">
        <v>658</v>
      </c>
      <c r="E18" s="52">
        <f>'Consolidado Respuestas 2024'!D22</f>
        <v>59</v>
      </c>
      <c r="F18" s="52">
        <f>'Consolidado Respuestas 2024'!E22</f>
        <v>42</v>
      </c>
      <c r="G18" s="52">
        <f>'Consolidado Respuestas 2024'!F22</f>
        <v>12</v>
      </c>
      <c r="H18" s="41">
        <f t="shared" si="2"/>
        <v>0.52212389380530977</v>
      </c>
      <c r="I18" s="42">
        <f t="shared" si="0"/>
        <v>0.37168141592920356</v>
      </c>
      <c r="J18" s="42">
        <f t="shared" si="1"/>
        <v>0.10619469026548672</v>
      </c>
      <c r="K18" s="40" t="str">
        <f t="shared" si="3"/>
        <v>No aplica</v>
      </c>
      <c r="L18" s="30"/>
    </row>
    <row r="19" spans="1:12" ht="36" x14ac:dyDescent="0.25">
      <c r="A19" s="56">
        <v>14</v>
      </c>
      <c r="B19" s="54" t="str">
        <f>'Consolidado Respuestas 2024'!A23</f>
        <v>Interno</v>
      </c>
      <c r="C19" s="54" t="str">
        <f>'Consolidado Respuestas 2024'!B23</f>
        <v>A14</v>
      </c>
      <c r="D19" s="114" t="s">
        <v>659</v>
      </c>
      <c r="E19" s="52">
        <f>'Consolidado Respuestas 2024'!D23</f>
        <v>110</v>
      </c>
      <c r="F19" s="52">
        <f>'Consolidado Respuestas 2024'!E23</f>
        <v>3</v>
      </c>
      <c r="G19" s="52">
        <f>'Consolidado Respuestas 2024'!F23</f>
        <v>0</v>
      </c>
      <c r="H19" s="41">
        <f t="shared" si="2"/>
        <v>0.97345132743362828</v>
      </c>
      <c r="I19" s="42">
        <f t="shared" si="0"/>
        <v>2.6548672566371681E-2</v>
      </c>
      <c r="J19" s="42">
        <f t="shared" si="1"/>
        <v>0</v>
      </c>
      <c r="K19" s="40" t="str">
        <f t="shared" si="3"/>
        <v>No aplica</v>
      </c>
      <c r="L19" s="30"/>
    </row>
    <row r="20" spans="1:12" ht="48" x14ac:dyDescent="0.25">
      <c r="A20" s="56">
        <v>12</v>
      </c>
      <c r="B20" s="54" t="str">
        <f>'Consolidado Respuestas 2024'!A24</f>
        <v>Interno</v>
      </c>
      <c r="C20" s="54" t="str">
        <f>'Consolidado Respuestas 2024'!B24</f>
        <v>R01</v>
      </c>
      <c r="D20" s="114" t="s">
        <v>660</v>
      </c>
      <c r="E20" s="52">
        <f>'Consolidado Respuestas 2024'!D24</f>
        <v>55</v>
      </c>
      <c r="F20" s="52">
        <f>'Consolidado Respuestas 2024'!E24</f>
        <v>36</v>
      </c>
      <c r="G20" s="52">
        <f>'Consolidado Respuestas 2024'!F24</f>
        <v>22</v>
      </c>
      <c r="H20" s="41">
        <f t="shared" si="2"/>
        <v>0.48672566371681414</v>
      </c>
      <c r="I20" s="42">
        <f t="shared" si="0"/>
        <v>0.31858407079646017</v>
      </c>
      <c r="J20" s="42">
        <f t="shared" si="1"/>
        <v>0.19469026548672566</v>
      </c>
      <c r="K20" s="40" t="str">
        <f t="shared" si="3"/>
        <v>No aplica</v>
      </c>
      <c r="L20" s="30"/>
    </row>
    <row r="21" spans="1:12" ht="12" x14ac:dyDescent="0.25">
      <c r="A21" s="56">
        <v>13</v>
      </c>
      <c r="B21" s="54" t="str">
        <f>'Consolidado Respuestas 2024'!A25</f>
        <v>Interno</v>
      </c>
      <c r="C21" s="54" t="str">
        <f>'Consolidado Respuestas 2024'!B25</f>
        <v>R02</v>
      </c>
      <c r="D21" s="114" t="s">
        <v>661</v>
      </c>
      <c r="E21" s="52">
        <f>'Consolidado Respuestas 2024'!D25</f>
        <v>92</v>
      </c>
      <c r="F21" s="52">
        <f>'Consolidado Respuestas 2024'!E25</f>
        <v>15</v>
      </c>
      <c r="G21" s="52">
        <f>'Consolidado Respuestas 2024'!F25</f>
        <v>6</v>
      </c>
      <c r="H21" s="41">
        <f t="shared" si="2"/>
        <v>0.81415929203539827</v>
      </c>
      <c r="I21" s="42">
        <f t="shared" si="0"/>
        <v>0.13274336283185842</v>
      </c>
      <c r="J21" s="42">
        <f t="shared" si="1"/>
        <v>5.3097345132743362E-2</v>
      </c>
      <c r="K21" s="40" t="str">
        <f t="shared" si="3"/>
        <v>No aplica</v>
      </c>
      <c r="L21" s="30"/>
    </row>
    <row r="22" spans="1:12" ht="24" x14ac:dyDescent="0.25">
      <c r="A22" s="56">
        <v>14</v>
      </c>
      <c r="B22" s="54" t="str">
        <f>'Consolidado Respuestas 2024'!A26</f>
        <v>Interno</v>
      </c>
      <c r="C22" s="54" t="str">
        <f>'Consolidado Respuestas 2024'!B26</f>
        <v>R03</v>
      </c>
      <c r="D22" s="114" t="s">
        <v>644</v>
      </c>
      <c r="E22" s="52">
        <f>'Consolidado Respuestas 2024'!D26</f>
        <v>70</v>
      </c>
      <c r="F22" s="52">
        <f>'Consolidado Respuestas 2024'!E26</f>
        <v>34</v>
      </c>
      <c r="G22" s="52">
        <f>'Consolidado Respuestas 2024'!F26</f>
        <v>9</v>
      </c>
      <c r="H22" s="41">
        <f t="shared" si="2"/>
        <v>0.61946902654867253</v>
      </c>
      <c r="I22" s="42">
        <f t="shared" si="0"/>
        <v>0.30088495575221241</v>
      </c>
      <c r="J22" s="42">
        <f t="shared" si="1"/>
        <v>7.9646017699115043E-2</v>
      </c>
      <c r="K22" s="40" t="str">
        <f t="shared" si="3"/>
        <v>No aplica</v>
      </c>
      <c r="L22" s="30"/>
    </row>
    <row r="23" spans="1:12" ht="41" x14ac:dyDescent="0.25">
      <c r="A23" s="56">
        <v>15</v>
      </c>
      <c r="B23" s="54" t="str">
        <f>'Consolidado Respuestas 2024'!A27</f>
        <v>Interno</v>
      </c>
      <c r="C23" s="54" t="str">
        <f>'Consolidado Respuestas 2024'!B27</f>
        <v>R04</v>
      </c>
      <c r="D23" s="114" t="s">
        <v>663</v>
      </c>
      <c r="E23" s="52">
        <f>'Consolidado Respuestas 2024'!D27</f>
        <v>66</v>
      </c>
      <c r="F23" s="52">
        <f>'Consolidado Respuestas 2024'!E27</f>
        <v>35</v>
      </c>
      <c r="G23" s="52">
        <f>'Consolidado Respuestas 2024'!F27</f>
        <v>12</v>
      </c>
      <c r="H23" s="41">
        <f t="shared" si="2"/>
        <v>0.58407079646017701</v>
      </c>
      <c r="I23" s="42">
        <f t="shared" si="0"/>
        <v>0.30973451327433627</v>
      </c>
      <c r="J23" s="42">
        <f t="shared" si="1"/>
        <v>0.10619469026548672</v>
      </c>
      <c r="K23" s="40" t="str">
        <f t="shared" si="3"/>
        <v>No aplica</v>
      </c>
      <c r="L23" s="30"/>
    </row>
    <row r="24" spans="1:12" ht="24" x14ac:dyDescent="0.25">
      <c r="A24" s="56">
        <v>16</v>
      </c>
      <c r="B24" s="54" t="str">
        <f>'Consolidado Respuestas 2024'!A28</f>
        <v>Interno</v>
      </c>
      <c r="C24" s="54" t="str">
        <f>'Consolidado Respuestas 2024'!B28</f>
        <v>R05</v>
      </c>
      <c r="D24" s="114" t="s">
        <v>662</v>
      </c>
      <c r="E24" s="52">
        <f>'Consolidado Respuestas 2024'!D28</f>
        <v>75</v>
      </c>
      <c r="F24" s="52">
        <f>'Consolidado Respuestas 2024'!E28</f>
        <v>21</v>
      </c>
      <c r="G24" s="52">
        <f>'Consolidado Respuestas 2024'!F28</f>
        <v>17</v>
      </c>
      <c r="H24" s="41">
        <f t="shared" si="2"/>
        <v>0.66371681415929207</v>
      </c>
      <c r="I24" s="42">
        <f t="shared" si="0"/>
        <v>0.18584070796460178</v>
      </c>
      <c r="J24" s="42">
        <f t="shared" si="1"/>
        <v>0.15044247787610621</v>
      </c>
      <c r="K24" s="40" t="str">
        <f t="shared" si="3"/>
        <v>No aplica</v>
      </c>
      <c r="L24" s="30"/>
    </row>
    <row r="25" spans="1:12" ht="24" x14ac:dyDescent="0.25">
      <c r="A25" s="56">
        <v>16</v>
      </c>
      <c r="B25" s="54" t="str">
        <f>'Consolidado Respuestas 2024'!A29</f>
        <v>Externo</v>
      </c>
      <c r="C25" s="54" t="str">
        <f>'Consolidado Respuestas 2024'!B29</f>
        <v>C01</v>
      </c>
      <c r="D25" s="114" t="s">
        <v>666</v>
      </c>
      <c r="E25" s="52">
        <f>'Consolidado Respuestas 2024'!D29</f>
        <v>67</v>
      </c>
      <c r="F25" s="52">
        <f>'Consolidado Respuestas 2024'!E29</f>
        <v>36</v>
      </c>
      <c r="G25" s="52">
        <f>'Consolidado Respuestas 2024'!F29</f>
        <v>10</v>
      </c>
      <c r="H25" s="41">
        <f t="shared" si="2"/>
        <v>0.59292035398230092</v>
      </c>
      <c r="I25" s="42">
        <f t="shared" si="0"/>
        <v>0.31858407079646017</v>
      </c>
      <c r="J25" s="42">
        <f t="shared" si="1"/>
        <v>8.8495575221238937E-2</v>
      </c>
      <c r="K25" s="40" t="str">
        <f t="shared" si="3"/>
        <v>No aplica</v>
      </c>
      <c r="L25" s="30"/>
    </row>
    <row r="26" spans="1:12" ht="24" x14ac:dyDescent="0.25">
      <c r="A26" s="56">
        <v>17</v>
      </c>
      <c r="B26" s="54" t="str">
        <f>'Consolidado Respuestas 2024'!A30</f>
        <v>Externo</v>
      </c>
      <c r="C26" s="54" t="str">
        <f>'Consolidado Respuestas 2024'!B30</f>
        <v>C02</v>
      </c>
      <c r="D26" s="114" t="s">
        <v>667</v>
      </c>
      <c r="E26" s="52">
        <f>'Consolidado Respuestas 2024'!D30</f>
        <v>93</v>
      </c>
      <c r="F26" s="52">
        <f>'Consolidado Respuestas 2024'!E30</f>
        <v>17</v>
      </c>
      <c r="G26" s="52">
        <f>'Consolidado Respuestas 2024'!F30</f>
        <v>3</v>
      </c>
      <c r="H26" s="41">
        <f t="shared" si="2"/>
        <v>0.82300884955752207</v>
      </c>
      <c r="I26" s="42">
        <f t="shared" si="0"/>
        <v>0.15044247787610621</v>
      </c>
      <c r="J26" s="42">
        <f t="shared" si="1"/>
        <v>2.6548672566371681E-2</v>
      </c>
      <c r="K26" s="40" t="str">
        <f t="shared" si="3"/>
        <v>No aplica</v>
      </c>
      <c r="L26" s="30"/>
    </row>
    <row r="27" spans="1:12" ht="36" x14ac:dyDescent="0.25">
      <c r="A27" s="56">
        <v>18</v>
      </c>
      <c r="B27" s="54" t="str">
        <f>'Consolidado Respuestas 2024'!A31</f>
        <v>Externo</v>
      </c>
      <c r="C27" s="54" t="str">
        <f>'Consolidado Respuestas 2024'!B31</f>
        <v>C03</v>
      </c>
      <c r="D27" s="114" t="s">
        <v>668</v>
      </c>
      <c r="E27" s="52">
        <f>'Consolidado Respuestas 2024'!D31</f>
        <v>97</v>
      </c>
      <c r="F27" s="52">
        <f>'Consolidado Respuestas 2024'!E31</f>
        <v>16</v>
      </c>
      <c r="G27" s="52">
        <f>'Consolidado Respuestas 2024'!F31</f>
        <v>0</v>
      </c>
      <c r="H27" s="41">
        <f t="shared" si="2"/>
        <v>0.8584070796460177</v>
      </c>
      <c r="I27" s="42">
        <f t="shared" si="0"/>
        <v>0.1415929203539823</v>
      </c>
      <c r="J27" s="42">
        <f t="shared" si="1"/>
        <v>0</v>
      </c>
      <c r="K27" s="40" t="str">
        <f t="shared" si="3"/>
        <v>No aplica</v>
      </c>
      <c r="L27" s="30"/>
    </row>
    <row r="28" spans="1:12" ht="34.5" customHeight="1" x14ac:dyDescent="0.25">
      <c r="A28" s="56">
        <v>19</v>
      </c>
      <c r="B28" s="54" t="str">
        <f>'Consolidado Respuestas 2024'!A32</f>
        <v>Externo</v>
      </c>
      <c r="C28" s="54" t="str">
        <f>'Consolidado Respuestas 2024'!B32</f>
        <v>C04</v>
      </c>
      <c r="D28" s="114" t="s">
        <v>669</v>
      </c>
      <c r="E28" s="52">
        <f>'Consolidado Respuestas 2024'!D32</f>
        <v>33</v>
      </c>
      <c r="F28" s="52">
        <f>'Consolidado Respuestas 2024'!E32</f>
        <v>71</v>
      </c>
      <c r="G28" s="52">
        <f>'Consolidado Respuestas 2024'!F32</f>
        <v>9</v>
      </c>
      <c r="H28" s="41">
        <f t="shared" si="2"/>
        <v>0.29203539823008851</v>
      </c>
      <c r="I28" s="42">
        <f t="shared" si="0"/>
        <v>0.62831858407079644</v>
      </c>
      <c r="J28" s="42">
        <f t="shared" si="1"/>
        <v>7.9646017699115043E-2</v>
      </c>
      <c r="K28" s="40" t="str">
        <f t="shared" si="3"/>
        <v>Aplica</v>
      </c>
      <c r="L28" s="30"/>
    </row>
    <row r="29" spans="1:12" ht="39" customHeight="1" x14ac:dyDescent="0.25">
      <c r="A29" s="56">
        <v>20</v>
      </c>
      <c r="B29" s="54" t="str">
        <f>'Consolidado Respuestas 2024'!A33</f>
        <v>Externo</v>
      </c>
      <c r="C29" s="54" t="str">
        <f>'Consolidado Respuestas 2024'!B33</f>
        <v>C05</v>
      </c>
      <c r="D29" s="114" t="s">
        <v>670</v>
      </c>
      <c r="E29" s="52">
        <f>'Consolidado Respuestas 2024'!D33</f>
        <v>83</v>
      </c>
      <c r="F29" s="52">
        <f>'Consolidado Respuestas 2024'!E33</f>
        <v>13</v>
      </c>
      <c r="G29" s="52">
        <f>'Consolidado Respuestas 2024'!F33</f>
        <v>17</v>
      </c>
      <c r="H29" s="41">
        <f t="shared" si="2"/>
        <v>0.73451327433628322</v>
      </c>
      <c r="I29" s="42">
        <f t="shared" si="0"/>
        <v>0.11504424778761062</v>
      </c>
      <c r="J29" s="42">
        <f t="shared" si="1"/>
        <v>0.15044247787610621</v>
      </c>
      <c r="K29" s="40" t="str">
        <f t="shared" si="3"/>
        <v>No aplica</v>
      </c>
      <c r="L29" s="30"/>
    </row>
    <row r="30" spans="1:12" ht="38.25" customHeight="1" x14ac:dyDescent="0.25">
      <c r="A30" s="56">
        <v>21</v>
      </c>
      <c r="B30" s="54" t="str">
        <f>'Consolidado Respuestas 2024'!A34</f>
        <v>Interno</v>
      </c>
      <c r="C30" s="54" t="str">
        <f>'Consolidado Respuestas 2024'!B34</f>
        <v>C06</v>
      </c>
      <c r="D30" s="114" t="s">
        <v>671</v>
      </c>
      <c r="E30" s="52">
        <f>'Consolidado Respuestas 2024'!D34</f>
        <v>72</v>
      </c>
      <c r="F30" s="52">
        <f>'Consolidado Respuestas 2024'!E34</f>
        <v>19</v>
      </c>
      <c r="G30" s="52">
        <f>'Consolidado Respuestas 2024'!F34</f>
        <v>22</v>
      </c>
      <c r="H30" s="41">
        <f t="shared" si="2"/>
        <v>0.63716814159292035</v>
      </c>
      <c r="I30" s="42">
        <f t="shared" si="0"/>
        <v>0.16814159292035399</v>
      </c>
      <c r="J30" s="42">
        <f t="shared" si="1"/>
        <v>0.19469026548672566</v>
      </c>
      <c r="K30" s="40" t="str">
        <f t="shared" si="3"/>
        <v>No aplica</v>
      </c>
      <c r="L30" s="30"/>
    </row>
    <row r="31" spans="1:12" ht="33" customHeight="1" x14ac:dyDescent="0.25">
      <c r="A31" s="56">
        <v>22</v>
      </c>
      <c r="B31" s="54" t="str">
        <f>'Consolidado Respuestas 2024'!A35</f>
        <v>Externo</v>
      </c>
      <c r="C31" s="54" t="str">
        <f>'Consolidado Respuestas 2024'!B35</f>
        <v>CI07</v>
      </c>
      <c r="D31" s="114" t="s">
        <v>672</v>
      </c>
      <c r="E31" s="52">
        <f>'Consolidado Respuestas 2024'!D35</f>
        <v>84</v>
      </c>
      <c r="F31" s="52">
        <f>'Consolidado Respuestas 2024'!E35</f>
        <v>24</v>
      </c>
      <c r="G31" s="52">
        <f>'Consolidado Respuestas 2024'!F35</f>
        <v>5</v>
      </c>
      <c r="H31" s="41">
        <f t="shared" si="2"/>
        <v>0.74336283185840712</v>
      </c>
      <c r="I31" s="42">
        <f t="shared" si="0"/>
        <v>0.21238938053097345</v>
      </c>
      <c r="J31" s="42">
        <f t="shared" si="1"/>
        <v>4.4247787610619468E-2</v>
      </c>
      <c r="K31" s="40" t="str">
        <f t="shared" si="3"/>
        <v>No aplica</v>
      </c>
      <c r="L31" s="30"/>
    </row>
    <row r="32" spans="1:12" ht="26.25" customHeight="1" x14ac:dyDescent="0.25">
      <c r="A32" s="56">
        <v>23</v>
      </c>
      <c r="B32" s="54" t="str">
        <f>'Consolidado Respuestas 2024'!A36</f>
        <v>Externo</v>
      </c>
      <c r="C32" s="54" t="str">
        <f>'Consolidado Respuestas 2024'!B36</f>
        <v>C08</v>
      </c>
      <c r="D32" s="114" t="s">
        <v>673</v>
      </c>
      <c r="E32" s="52">
        <f>'Consolidado Respuestas 2024'!D36</f>
        <v>67</v>
      </c>
      <c r="F32" s="52">
        <f>'Consolidado Respuestas 2024'!E36</f>
        <v>42</v>
      </c>
      <c r="G32" s="52">
        <f>'Consolidado Respuestas 2024'!F36</f>
        <v>4</v>
      </c>
      <c r="H32" s="41">
        <f t="shared" si="2"/>
        <v>0.59292035398230092</v>
      </c>
      <c r="I32" s="42">
        <f t="shared" si="0"/>
        <v>0.37168141592920356</v>
      </c>
      <c r="J32" s="42">
        <f t="shared" si="1"/>
        <v>3.5398230088495575E-2</v>
      </c>
      <c r="K32" s="40" t="str">
        <f t="shared" si="3"/>
        <v>No aplica</v>
      </c>
      <c r="L32" s="30"/>
    </row>
    <row r="33" spans="1:12" ht="24" x14ac:dyDescent="0.25">
      <c r="A33" s="56">
        <v>24</v>
      </c>
      <c r="B33" s="54" t="str">
        <f>'Consolidado Respuestas 2024'!A37</f>
        <v>Externo</v>
      </c>
      <c r="C33" s="54" t="str">
        <f>'Consolidado Respuestas 2024'!B37</f>
        <v>I01</v>
      </c>
      <c r="D33" s="114" t="s">
        <v>674</v>
      </c>
      <c r="E33" s="52">
        <f>'Consolidado Respuestas 2024'!D37</f>
        <v>30</v>
      </c>
      <c r="F33" s="52">
        <f>'Consolidado Respuestas 2024'!E37</f>
        <v>61</v>
      </c>
      <c r="G33" s="52">
        <f>'Consolidado Respuestas 2024'!F37</f>
        <v>22</v>
      </c>
      <c r="H33" s="41">
        <f t="shared" si="2"/>
        <v>0.26548672566371684</v>
      </c>
      <c r="I33" s="42">
        <f t="shared" si="0"/>
        <v>0.53982300884955747</v>
      </c>
      <c r="J33" s="42">
        <f t="shared" si="1"/>
        <v>0.19469026548672566</v>
      </c>
      <c r="K33" s="40" t="str">
        <f t="shared" si="3"/>
        <v>Aplica</v>
      </c>
      <c r="L33" s="30"/>
    </row>
    <row r="34" spans="1:12" ht="34.5" customHeight="1" x14ac:dyDescent="0.25">
      <c r="A34" s="56">
        <v>25</v>
      </c>
      <c r="B34" s="54" t="str">
        <f>'Consolidado Respuestas 2024'!A38</f>
        <v>Interno</v>
      </c>
      <c r="C34" s="54" t="str">
        <f>'Consolidado Respuestas 2024'!B38</f>
        <v>I02</v>
      </c>
      <c r="D34" s="114" t="s">
        <v>683</v>
      </c>
      <c r="E34" s="52">
        <f>'Consolidado Respuestas 2024'!D38</f>
        <v>107</v>
      </c>
      <c r="F34" s="52">
        <f>'Consolidado Respuestas 2024'!E38</f>
        <v>6</v>
      </c>
      <c r="G34" s="52">
        <f>'Consolidado Respuestas 2024'!F38</f>
        <v>0</v>
      </c>
      <c r="H34" s="41">
        <f t="shared" si="2"/>
        <v>0.94690265486725667</v>
      </c>
      <c r="I34" s="42">
        <f t="shared" si="0"/>
        <v>5.3097345132743362E-2</v>
      </c>
      <c r="J34" s="42">
        <f t="shared" si="1"/>
        <v>0</v>
      </c>
      <c r="K34" s="40" t="str">
        <f t="shared" si="3"/>
        <v>No aplica</v>
      </c>
      <c r="L34" s="30"/>
    </row>
    <row r="35" spans="1:12" ht="48" x14ac:dyDescent="0.25">
      <c r="A35" s="56">
        <v>26</v>
      </c>
      <c r="B35" s="54" t="str">
        <f>'Consolidado Respuestas 2024'!A39</f>
        <v>Externo</v>
      </c>
      <c r="C35" s="54" t="str">
        <f>'Consolidado Respuestas 2024'!B39</f>
        <v>I03</v>
      </c>
      <c r="D35" s="114" t="s">
        <v>675</v>
      </c>
      <c r="E35" s="52">
        <f>'Consolidado Respuestas 2024'!D39</f>
        <v>104</v>
      </c>
      <c r="F35" s="52">
        <f>'Consolidado Respuestas 2024'!E39</f>
        <v>6</v>
      </c>
      <c r="G35" s="52">
        <f>'Consolidado Respuestas 2024'!F39</f>
        <v>3</v>
      </c>
      <c r="H35" s="41">
        <f t="shared" si="2"/>
        <v>0.92035398230088494</v>
      </c>
      <c r="I35" s="42">
        <f t="shared" si="0"/>
        <v>5.3097345132743362E-2</v>
      </c>
      <c r="J35" s="42">
        <f t="shared" si="1"/>
        <v>2.6548672566371681E-2</v>
      </c>
      <c r="K35" s="40" t="str">
        <f t="shared" si="3"/>
        <v>No aplica</v>
      </c>
      <c r="L35" s="30"/>
    </row>
    <row r="36" spans="1:12" ht="32.25" customHeight="1" x14ac:dyDescent="0.25">
      <c r="A36" s="56">
        <v>27</v>
      </c>
      <c r="B36" s="54" t="str">
        <f>'Consolidado Respuestas 2024'!A40</f>
        <v>Interno</v>
      </c>
      <c r="C36" s="54" t="str">
        <f>'Consolidado Respuestas 2024'!B40</f>
        <v>I04</v>
      </c>
      <c r="D36" s="114" t="s">
        <v>676</v>
      </c>
      <c r="E36" s="52">
        <f>'Consolidado Respuestas 2024'!D40</f>
        <v>99</v>
      </c>
      <c r="F36" s="52">
        <f>'Consolidado Respuestas 2024'!E40</f>
        <v>8</v>
      </c>
      <c r="G36" s="52">
        <f>'Consolidado Respuestas 2024'!F40</f>
        <v>6</v>
      </c>
      <c r="H36" s="41">
        <f t="shared" si="2"/>
        <v>0.87610619469026552</v>
      </c>
      <c r="I36" s="42">
        <f t="shared" si="0"/>
        <v>7.0796460176991149E-2</v>
      </c>
      <c r="J36" s="42">
        <f t="shared" si="1"/>
        <v>5.3097345132743362E-2</v>
      </c>
      <c r="K36" s="40" t="str">
        <f t="shared" si="3"/>
        <v>No aplica</v>
      </c>
      <c r="L36" s="30"/>
    </row>
    <row r="37" spans="1:12" ht="44.25" customHeight="1" thickBot="1" x14ac:dyDescent="0.3">
      <c r="A37" s="56">
        <v>28</v>
      </c>
      <c r="B37" s="54" t="str">
        <f>'Consolidado Respuestas 2024'!A41</f>
        <v>Externo</v>
      </c>
      <c r="C37" s="54" t="str">
        <f>'Consolidado Respuestas 2024'!B41</f>
        <v>I05</v>
      </c>
      <c r="D37" s="114" t="s">
        <v>677</v>
      </c>
      <c r="E37" s="52">
        <f>'Consolidado Respuestas 2024'!D41</f>
        <v>101</v>
      </c>
      <c r="F37" s="52">
        <f>'Consolidado Respuestas 2024'!E41</f>
        <v>8</v>
      </c>
      <c r="G37" s="52">
        <f>'Consolidado Respuestas 2024'!F41</f>
        <v>4</v>
      </c>
      <c r="H37" s="41">
        <f t="shared" si="2"/>
        <v>0.89380530973451322</v>
      </c>
      <c r="I37" s="42">
        <f t="shared" si="0"/>
        <v>7.0796460176991149E-2</v>
      </c>
      <c r="J37" s="42">
        <f t="shared" si="1"/>
        <v>3.5398230088495575E-2</v>
      </c>
      <c r="K37" s="40" t="str">
        <f t="shared" si="3"/>
        <v>No aplica</v>
      </c>
      <c r="L37" s="30"/>
    </row>
    <row r="38" spans="1:12" ht="44.25" customHeight="1" thickBot="1" x14ac:dyDescent="0.3">
      <c r="A38" s="56">
        <v>29</v>
      </c>
      <c r="B38" s="54" t="str">
        <f>'Consolidado Respuestas 2024'!A42</f>
        <v>Externo</v>
      </c>
      <c r="C38" s="54" t="str">
        <f>'Consolidado Respuestas 2024'!B42</f>
        <v>I06</v>
      </c>
      <c r="D38" s="114" t="s">
        <v>682</v>
      </c>
      <c r="E38" s="52">
        <f>'Consolidado Respuestas 2024'!D42</f>
        <v>96</v>
      </c>
      <c r="F38" s="52">
        <f>'Consolidado Respuestas 2024'!E42</f>
        <v>3</v>
      </c>
      <c r="G38" s="52">
        <f>'Consolidado Respuestas 2024'!F42</f>
        <v>14</v>
      </c>
      <c r="H38" s="41">
        <f t="shared" si="2"/>
        <v>0.84955752212389379</v>
      </c>
      <c r="I38" s="42">
        <f t="shared" si="0"/>
        <v>2.6548672566371681E-2</v>
      </c>
      <c r="J38" s="42">
        <f t="shared" si="1"/>
        <v>0.12389380530973451</v>
      </c>
      <c r="K38" s="40" t="str">
        <f t="shared" si="3"/>
        <v>No aplica</v>
      </c>
      <c r="L38" s="30"/>
    </row>
    <row r="39" spans="1:12" ht="44.25" customHeight="1" thickBot="1" x14ac:dyDescent="0.3">
      <c r="A39" s="56">
        <v>30</v>
      </c>
      <c r="B39" s="54" t="str">
        <f>'Consolidado Respuestas 2024'!A43</f>
        <v>Externo</v>
      </c>
      <c r="C39" s="54" t="str">
        <f>'Consolidado Respuestas 2024'!B43</f>
        <v>I07</v>
      </c>
      <c r="D39" s="114" t="s">
        <v>678</v>
      </c>
      <c r="E39" s="52">
        <f>'Consolidado Respuestas 2024'!D43</f>
        <v>70</v>
      </c>
      <c r="F39" s="52">
        <f>'Consolidado Respuestas 2024'!E43</f>
        <v>19</v>
      </c>
      <c r="G39" s="52">
        <f>'Consolidado Respuestas 2024'!F43</f>
        <v>24</v>
      </c>
      <c r="H39" s="41">
        <f t="shared" si="2"/>
        <v>0.61946902654867253</v>
      </c>
      <c r="I39" s="42">
        <f t="shared" si="0"/>
        <v>0.16814159292035399</v>
      </c>
      <c r="J39" s="42">
        <f t="shared" si="1"/>
        <v>0.21238938053097345</v>
      </c>
      <c r="K39" s="40" t="str">
        <f t="shared" si="3"/>
        <v>No aplica</v>
      </c>
      <c r="L39" s="30"/>
    </row>
    <row r="40" spans="1:12" ht="44.25" customHeight="1" thickBot="1" x14ac:dyDescent="0.3">
      <c r="A40" s="56">
        <v>31</v>
      </c>
      <c r="B40" s="54" t="str">
        <f>'Consolidado Respuestas 2024'!A44</f>
        <v>Externo</v>
      </c>
      <c r="C40" s="54" t="str">
        <f>'Consolidado Respuestas 2024'!B44</f>
        <v>I08</v>
      </c>
      <c r="D40" s="114" t="s">
        <v>679</v>
      </c>
      <c r="E40" s="52">
        <f>'Consolidado Respuestas 2024'!D44</f>
        <v>55</v>
      </c>
      <c r="F40" s="52">
        <f>'Consolidado Respuestas 2024'!E44</f>
        <v>35</v>
      </c>
      <c r="G40" s="52">
        <f>'Consolidado Respuestas 2024'!F44</f>
        <v>23</v>
      </c>
      <c r="H40" s="41">
        <f t="shared" si="2"/>
        <v>0.48672566371681414</v>
      </c>
      <c r="I40" s="42">
        <f t="shared" si="0"/>
        <v>0.30973451327433627</v>
      </c>
      <c r="J40" s="42">
        <f t="shared" si="1"/>
        <v>0.20353982300884957</v>
      </c>
      <c r="K40" s="40" t="str">
        <f t="shared" si="3"/>
        <v>No aplica</v>
      </c>
      <c r="L40" s="30"/>
    </row>
    <row r="41" spans="1:12" ht="44.25" customHeight="1" thickBot="1" x14ac:dyDescent="0.3">
      <c r="A41" s="56">
        <v>32</v>
      </c>
      <c r="B41" s="54" t="str">
        <f>'Consolidado Respuestas 2024'!A45</f>
        <v>Externo</v>
      </c>
      <c r="C41" s="54" t="str">
        <f>'Consolidado Respuestas 2024'!B45</f>
        <v>I09</v>
      </c>
      <c r="D41" s="114" t="s">
        <v>680</v>
      </c>
      <c r="E41" s="52">
        <f>'Consolidado Respuestas 2024'!D45</f>
        <v>80</v>
      </c>
      <c r="F41" s="52">
        <f>'Consolidado Respuestas 2024'!E45</f>
        <v>16</v>
      </c>
      <c r="G41" s="52">
        <f>'Consolidado Respuestas 2024'!F45</f>
        <v>17</v>
      </c>
      <c r="H41" s="41">
        <f t="shared" si="2"/>
        <v>0.70796460176991149</v>
      </c>
      <c r="I41" s="42">
        <f t="shared" si="0"/>
        <v>0.1415929203539823</v>
      </c>
      <c r="J41" s="42">
        <f t="shared" si="1"/>
        <v>0.15044247787610621</v>
      </c>
      <c r="K41" s="40" t="str">
        <f t="shared" si="3"/>
        <v>No aplica</v>
      </c>
      <c r="L41" s="30"/>
    </row>
    <row r="42" spans="1:12" ht="44.25" customHeight="1" thickBot="1" x14ac:dyDescent="0.3">
      <c r="A42" s="56">
        <v>33</v>
      </c>
      <c r="B42" s="54" t="str">
        <f>'Consolidado Respuestas 2024'!A46</f>
        <v>Externo</v>
      </c>
      <c r="C42" s="54" t="str">
        <f>'Consolidado Respuestas 2024'!B46</f>
        <v>I10</v>
      </c>
      <c r="D42" s="128" t="s">
        <v>684</v>
      </c>
      <c r="E42" s="52">
        <f>'Consolidado Respuestas 2024'!D46</f>
        <v>73</v>
      </c>
      <c r="F42" s="52">
        <f>'Consolidado Respuestas 2024'!E46</f>
        <v>28</v>
      </c>
      <c r="G42" s="52">
        <f>'Consolidado Respuestas 2024'!F46</f>
        <v>12</v>
      </c>
      <c r="H42" s="41">
        <f t="shared" si="2"/>
        <v>0.64601769911504425</v>
      </c>
      <c r="I42" s="42">
        <f t="shared" si="0"/>
        <v>0.24778761061946902</v>
      </c>
      <c r="J42" s="42">
        <f t="shared" si="1"/>
        <v>0.10619469026548672</v>
      </c>
      <c r="K42" s="40" t="str">
        <f t="shared" si="3"/>
        <v>No aplica</v>
      </c>
      <c r="L42" s="30"/>
    </row>
    <row r="43" spans="1:12" ht="44.25" customHeight="1" thickBot="1" x14ac:dyDescent="0.3">
      <c r="A43" s="56">
        <v>34</v>
      </c>
      <c r="B43" s="54" t="str">
        <f>'Consolidado Respuestas 2024'!A47</f>
        <v>Externo</v>
      </c>
      <c r="C43" s="54" t="str">
        <f>'Consolidado Respuestas 2024'!B47</f>
        <v>I11</v>
      </c>
      <c r="D43" s="114" t="s">
        <v>681</v>
      </c>
      <c r="E43" s="52">
        <f>'Consolidado Respuestas 2024'!D47</f>
        <v>84</v>
      </c>
      <c r="F43" s="52">
        <f>'Consolidado Respuestas 2024'!E47</f>
        <v>9</v>
      </c>
      <c r="G43" s="52">
        <f>'Consolidado Respuestas 2024'!F47</f>
        <v>20</v>
      </c>
      <c r="H43" s="41">
        <f t="shared" si="2"/>
        <v>0.74336283185840712</v>
      </c>
      <c r="I43" s="42">
        <f t="shared" si="0"/>
        <v>7.9646017699115043E-2</v>
      </c>
      <c r="J43" s="42">
        <f t="shared" si="1"/>
        <v>0.17699115044247787</v>
      </c>
      <c r="K43" s="40" t="str">
        <f t="shared" si="3"/>
        <v>No aplica</v>
      </c>
      <c r="L43" s="30"/>
    </row>
    <row r="44" spans="1:12" ht="48" customHeight="1" thickBot="1" x14ac:dyDescent="0.3">
      <c r="A44" s="56">
        <v>35</v>
      </c>
      <c r="B44" s="54" t="str">
        <f>'Consolidado Respuestas 2024'!A48</f>
        <v>Interno</v>
      </c>
      <c r="C44" s="54" t="str">
        <f>'Consolidado Respuestas 2024'!B48</f>
        <v>S01</v>
      </c>
      <c r="D44" s="114" t="s">
        <v>691</v>
      </c>
      <c r="E44" s="52">
        <f>'Consolidado Respuestas 2024'!D48</f>
        <v>67</v>
      </c>
      <c r="F44" s="52">
        <f>'Consolidado Respuestas 2024'!E48</f>
        <v>15</v>
      </c>
      <c r="G44" s="52">
        <f>'Consolidado Respuestas 2024'!F48</f>
        <v>31</v>
      </c>
      <c r="H44" s="41">
        <f t="shared" si="2"/>
        <v>0.59292035398230092</v>
      </c>
      <c r="I44" s="42">
        <f t="shared" si="0"/>
        <v>0.13274336283185842</v>
      </c>
      <c r="J44" s="42">
        <f t="shared" si="1"/>
        <v>0.27433628318584069</v>
      </c>
      <c r="K44" s="40" t="str">
        <f t="shared" si="3"/>
        <v>No aplica</v>
      </c>
      <c r="L44" s="30"/>
    </row>
    <row r="45" spans="1:12" ht="44.25" customHeight="1" thickBot="1" x14ac:dyDescent="0.3">
      <c r="A45" s="56">
        <v>30</v>
      </c>
      <c r="B45" s="54" t="str">
        <f>'Consolidado Respuestas 2024'!A49</f>
        <v>Externo</v>
      </c>
      <c r="C45" s="54" t="str">
        <f>'Consolidado Respuestas 2024'!B49</f>
        <v>S02</v>
      </c>
      <c r="D45" s="114" t="s">
        <v>692</v>
      </c>
      <c r="E45" s="52">
        <f>'Consolidado Respuestas 2024'!D49</f>
        <v>56</v>
      </c>
      <c r="F45" s="52">
        <f>'Consolidado Respuestas 2024'!E49</f>
        <v>23</v>
      </c>
      <c r="G45" s="52">
        <f>'Consolidado Respuestas 2024'!F49</f>
        <v>34</v>
      </c>
      <c r="H45" s="41">
        <f t="shared" si="2"/>
        <v>0.49557522123893805</v>
      </c>
      <c r="I45" s="42">
        <f t="shared" si="0"/>
        <v>0.20353982300884957</v>
      </c>
      <c r="J45" s="42">
        <f t="shared" si="1"/>
        <v>0.30088495575221241</v>
      </c>
      <c r="K45" s="40" t="str">
        <f t="shared" si="3"/>
        <v>No aplica</v>
      </c>
      <c r="L45" s="30"/>
    </row>
    <row r="46" spans="1:12" ht="33" customHeight="1" thickBot="1" x14ac:dyDescent="0.3">
      <c r="A46" s="56">
        <v>23</v>
      </c>
      <c r="B46" s="54" t="str">
        <f>'Consolidado Respuestas 2024'!A50</f>
        <v>Externo</v>
      </c>
      <c r="C46" s="54" t="str">
        <f>'Consolidado Respuestas 2024'!B50</f>
        <v>S03</v>
      </c>
      <c r="D46" s="114" t="s">
        <v>693</v>
      </c>
      <c r="E46" s="52">
        <f>'Consolidado Respuestas 2024'!D50</f>
        <v>52</v>
      </c>
      <c r="F46" s="52">
        <f>'Consolidado Respuestas 2024'!E50</f>
        <v>24</v>
      </c>
      <c r="G46" s="52">
        <f>'Consolidado Respuestas 2024'!F50</f>
        <v>37</v>
      </c>
      <c r="H46" s="41">
        <f t="shared" si="2"/>
        <v>0.46017699115044247</v>
      </c>
      <c r="I46" s="42">
        <f t="shared" si="0"/>
        <v>0.21238938053097345</v>
      </c>
      <c r="J46" s="42">
        <f t="shared" si="1"/>
        <v>0.32743362831858408</v>
      </c>
      <c r="K46" s="40" t="str">
        <f t="shared" si="3"/>
        <v>No aplica</v>
      </c>
      <c r="L46" s="30"/>
    </row>
    <row r="47" spans="1:12" ht="36.75" customHeight="1" thickBot="1" x14ac:dyDescent="0.3">
      <c r="A47" s="56">
        <v>23</v>
      </c>
      <c r="B47" s="54" t="str">
        <f>'Consolidado Respuestas 2024'!A51</f>
        <v>Externo</v>
      </c>
      <c r="C47" s="54" t="str">
        <f>'Consolidado Respuestas 2024'!B51</f>
        <v>S04</v>
      </c>
      <c r="D47" s="114" t="s">
        <v>694</v>
      </c>
      <c r="E47" s="52">
        <f>'Consolidado Respuestas 2024'!D51</f>
        <v>67</v>
      </c>
      <c r="F47" s="52">
        <f>'Consolidado Respuestas 2024'!E51</f>
        <v>12</v>
      </c>
      <c r="G47" s="52">
        <f>'Consolidado Respuestas 2024'!F51</f>
        <v>34</v>
      </c>
      <c r="H47" s="41">
        <f t="shared" si="2"/>
        <v>0.59292035398230092</v>
      </c>
      <c r="I47" s="42">
        <f t="shared" si="0"/>
        <v>0.10619469026548672</v>
      </c>
      <c r="J47" s="42">
        <f t="shared" si="1"/>
        <v>0.30088495575221241</v>
      </c>
      <c r="K47" s="40" t="str">
        <f t="shared" si="3"/>
        <v>No aplica</v>
      </c>
      <c r="L47" s="30"/>
    </row>
    <row r="48" spans="1:12" ht="49.5" customHeight="1" thickBot="1" x14ac:dyDescent="0.3">
      <c r="A48" s="56">
        <v>34</v>
      </c>
      <c r="B48" s="54" t="str">
        <f>'Consolidado Respuestas 2024'!A52</f>
        <v>Interno</v>
      </c>
      <c r="C48" s="54" t="str">
        <f>'Consolidado Respuestas 2024'!B52</f>
        <v>S05</v>
      </c>
      <c r="D48" s="114" t="s">
        <v>695</v>
      </c>
      <c r="E48" s="52">
        <f>'Consolidado Respuestas 2024'!D52</f>
        <v>41</v>
      </c>
      <c r="F48" s="52">
        <f>'Consolidado Respuestas 2024'!E52</f>
        <v>36</v>
      </c>
      <c r="G48" s="52">
        <f>'Consolidado Respuestas 2024'!F52</f>
        <v>36</v>
      </c>
      <c r="H48" s="41">
        <f t="shared" si="2"/>
        <v>0.36283185840707965</v>
      </c>
      <c r="I48" s="42">
        <f t="shared" si="0"/>
        <v>0.31858407079646017</v>
      </c>
      <c r="J48" s="42">
        <f t="shared" si="1"/>
        <v>0.31858407079646017</v>
      </c>
      <c r="K48" s="40" t="str">
        <f t="shared" si="3"/>
        <v>No aplica</v>
      </c>
      <c r="L48" s="30"/>
    </row>
    <row r="49" spans="1:12" ht="62.4" customHeight="1" thickBot="1" x14ac:dyDescent="0.3">
      <c r="A49" s="56">
        <v>35</v>
      </c>
      <c r="B49" s="54" t="str">
        <f>'Consolidado Respuestas 2024'!A53</f>
        <v>Interno</v>
      </c>
      <c r="C49" s="54" t="str">
        <f>'Consolidado Respuestas 2024'!B53</f>
        <v>S06</v>
      </c>
      <c r="D49" s="114" t="s">
        <v>700</v>
      </c>
      <c r="E49" s="52">
        <f>'Consolidado Respuestas 2024'!D53</f>
        <v>54</v>
      </c>
      <c r="F49" s="52">
        <f>'Consolidado Respuestas 2024'!E53</f>
        <v>27</v>
      </c>
      <c r="G49" s="52">
        <f>'Consolidado Respuestas 2024'!F53</f>
        <v>32</v>
      </c>
      <c r="H49" s="41">
        <f t="shared" si="2"/>
        <v>0.47787610619469029</v>
      </c>
      <c r="I49" s="42">
        <f t="shared" si="0"/>
        <v>0.23893805309734514</v>
      </c>
      <c r="J49" s="42">
        <f t="shared" si="1"/>
        <v>0.2831858407079646</v>
      </c>
      <c r="K49" s="40" t="str">
        <f t="shared" si="3"/>
        <v>No aplica</v>
      </c>
      <c r="L49" s="30"/>
    </row>
    <row r="50" spans="1:12" ht="63" customHeight="1" thickBot="1" x14ac:dyDescent="0.3">
      <c r="A50" s="56">
        <v>36</v>
      </c>
      <c r="B50" s="54" t="str">
        <f>'Consolidado Respuestas 2024'!A54</f>
        <v>Interno</v>
      </c>
      <c r="C50" s="54" t="str">
        <f>'Consolidado Respuestas 2024'!B54</f>
        <v>S07</v>
      </c>
      <c r="D50" s="114" t="s">
        <v>696</v>
      </c>
      <c r="E50" s="52">
        <f>'Consolidado Respuestas 2024'!D54</f>
        <v>75</v>
      </c>
      <c r="F50" s="52">
        <f>'Consolidado Respuestas 2024'!E54</f>
        <v>10</v>
      </c>
      <c r="G50" s="52">
        <f>'Consolidado Respuestas 2024'!F54</f>
        <v>28</v>
      </c>
      <c r="H50" s="41">
        <f t="shared" si="2"/>
        <v>0.66371681415929207</v>
      </c>
      <c r="I50" s="42">
        <f t="shared" si="0"/>
        <v>8.8495575221238937E-2</v>
      </c>
      <c r="J50" s="42">
        <f t="shared" si="1"/>
        <v>0.24778761061946902</v>
      </c>
      <c r="K50" s="40" t="str">
        <f t="shared" si="3"/>
        <v>No aplica</v>
      </c>
      <c r="L50" s="30"/>
    </row>
    <row r="51" spans="1:12" ht="63" customHeight="1" thickBot="1" x14ac:dyDescent="0.3">
      <c r="A51" s="56">
        <v>37</v>
      </c>
      <c r="B51" s="54" t="str">
        <f>'Consolidado Respuestas 2024'!A55</f>
        <v>Interno</v>
      </c>
      <c r="C51" s="54" t="str">
        <f>'Consolidado Respuestas 2024'!B55</f>
        <v>S08</v>
      </c>
      <c r="D51" s="114" t="s">
        <v>697</v>
      </c>
      <c r="E51" s="52">
        <f>'Consolidado Respuestas 2024'!D55</f>
        <v>74</v>
      </c>
      <c r="F51" s="52">
        <f>'Consolidado Respuestas 2024'!E55</f>
        <v>14</v>
      </c>
      <c r="G51" s="52">
        <f>'Consolidado Respuestas 2024'!F55</f>
        <v>25</v>
      </c>
      <c r="H51" s="41">
        <f t="shared" si="2"/>
        <v>0.65486725663716816</v>
      </c>
      <c r="I51" s="42">
        <f t="shared" si="0"/>
        <v>0.12389380530973451</v>
      </c>
      <c r="J51" s="42">
        <f t="shared" si="1"/>
        <v>0.22123893805309736</v>
      </c>
      <c r="K51" s="40" t="str">
        <f t="shared" si="3"/>
        <v>No aplica</v>
      </c>
      <c r="L51" s="30"/>
    </row>
    <row r="52" spans="1:12" ht="63" customHeight="1" thickBot="1" x14ac:dyDescent="0.3">
      <c r="A52" s="56">
        <v>38</v>
      </c>
      <c r="B52" s="54" t="str">
        <f>'Consolidado Respuestas 2024'!A56</f>
        <v>Interno</v>
      </c>
      <c r="C52" s="54" t="str">
        <f>'Consolidado Respuestas 2024'!B56</f>
        <v>S09</v>
      </c>
      <c r="D52" s="114" t="s">
        <v>698</v>
      </c>
      <c r="E52" s="52">
        <f>'Consolidado Respuestas 2024'!D56</f>
        <v>52</v>
      </c>
      <c r="F52" s="52">
        <f>'Consolidado Respuestas 2024'!E56</f>
        <v>22</v>
      </c>
      <c r="G52" s="52">
        <f>'Consolidado Respuestas 2024'!F56</f>
        <v>39</v>
      </c>
      <c r="H52" s="41">
        <f t="shared" si="2"/>
        <v>0.46017699115044247</v>
      </c>
      <c r="I52" s="42">
        <f t="shared" si="0"/>
        <v>0.19469026548672566</v>
      </c>
      <c r="J52" s="42">
        <f>IF($F$2="","",G52/$F$2)</f>
        <v>0.34513274336283184</v>
      </c>
      <c r="K52" s="40" t="str">
        <f t="shared" si="3"/>
        <v>No aplica</v>
      </c>
      <c r="L52" s="30"/>
    </row>
    <row r="53" spans="1:12" ht="42.65" customHeight="1" x14ac:dyDescent="0.25">
      <c r="A53" s="56">
        <v>39</v>
      </c>
      <c r="B53" s="54" t="str">
        <f>'Consolidado Respuestas 2024'!A57</f>
        <v>Externo</v>
      </c>
      <c r="C53" s="54" t="str">
        <f>'Consolidado Respuestas 2024'!B57</f>
        <v>S10</v>
      </c>
      <c r="D53" s="114" t="s">
        <v>699</v>
      </c>
      <c r="E53" s="52">
        <f>'Consolidado Respuestas 2024'!D57</f>
        <v>45</v>
      </c>
      <c r="F53" s="52">
        <f>'Consolidado Respuestas 2024'!E57</f>
        <v>28</v>
      </c>
      <c r="G53" s="52">
        <f>'Consolidado Respuestas 2024'!F57</f>
        <v>40</v>
      </c>
      <c r="H53" s="41">
        <f t="shared" si="2"/>
        <v>0.39823008849557523</v>
      </c>
      <c r="I53" s="42">
        <f t="shared" si="0"/>
        <v>0.24778761061946902</v>
      </c>
      <c r="J53" s="42">
        <f t="shared" si="1"/>
        <v>0.35398230088495575</v>
      </c>
      <c r="K53" s="40" t="str">
        <f t="shared" si="3"/>
        <v>No aplica</v>
      </c>
      <c r="L53" s="30"/>
    </row>
    <row r="54" spans="1:12" ht="18" customHeight="1" thickBot="1" x14ac:dyDescent="0.3">
      <c r="A54" s="43"/>
      <c r="B54" s="43"/>
      <c r="C54" s="43"/>
      <c r="D54" s="114"/>
      <c r="E54" s="44"/>
      <c r="F54" s="44"/>
      <c r="G54" s="44"/>
      <c r="H54" s="45"/>
      <c r="I54" s="45"/>
      <c r="J54" s="45"/>
      <c r="K54" s="45"/>
      <c r="L54" s="30"/>
    </row>
    <row r="55" spans="1:12" ht="15.75" customHeight="1" thickBot="1" x14ac:dyDescent="0.3">
      <c r="A55" s="127" t="s">
        <v>233</v>
      </c>
      <c r="B55" s="127"/>
      <c r="C55" s="127"/>
      <c r="D55" s="114"/>
      <c r="E55" s="48">
        <f>SUM(E6:E53)</f>
        <v>3511</v>
      </c>
      <c r="F55" s="49">
        <f>SUM(F6:F54)</f>
        <v>1210</v>
      </c>
      <c r="G55" s="49">
        <f>SUM(G6:G54)</f>
        <v>703</v>
      </c>
      <c r="H55" s="46"/>
      <c r="I55" s="46"/>
      <c r="J55" s="46"/>
      <c r="K55" s="47"/>
      <c r="L55" s="30"/>
    </row>
    <row r="56" spans="1:12" ht="11" thickBot="1" x14ac:dyDescent="0.3">
      <c r="A56" s="109">
        <f>IF($C$2="",COUNT($A$6:$A$53),COUNT($A$6:$A$53)*F2)</f>
        <v>5424</v>
      </c>
    </row>
    <row r="57" spans="1:12" ht="15.75" customHeight="1" x14ac:dyDescent="0.25">
      <c r="A57" s="109">
        <f>COUNT(A1:A53)*113</f>
        <v>5424</v>
      </c>
      <c r="B57" s="30">
        <f>+A57-G55</f>
        <v>4721</v>
      </c>
      <c r="C57" s="146" t="s">
        <v>234</v>
      </c>
      <c r="D57" s="147"/>
      <c r="E57" s="147"/>
      <c r="F57" s="147"/>
      <c r="G57" s="147"/>
      <c r="H57" s="147"/>
      <c r="I57" s="148"/>
      <c r="J57" s="108"/>
    </row>
    <row r="58" spans="1:12" ht="35.25" customHeight="1" x14ac:dyDescent="0.25">
      <c r="A58" s="109">
        <f>+B57*2</f>
        <v>9442</v>
      </c>
      <c r="C58" s="149" t="s">
        <v>235</v>
      </c>
      <c r="D58" s="150"/>
      <c r="E58" s="150"/>
      <c r="F58" s="150"/>
      <c r="G58" s="150"/>
      <c r="H58" s="150"/>
      <c r="I58" s="151"/>
      <c r="J58" s="112"/>
    </row>
    <row r="59" spans="1:12" ht="22.5" customHeight="1" x14ac:dyDescent="0.25">
      <c r="C59" s="136" t="s">
        <v>236</v>
      </c>
      <c r="D59" s="137"/>
      <c r="E59" s="137"/>
      <c r="F59" s="63" t="str">
        <f>E5</f>
        <v>Sí</v>
      </c>
      <c r="G59" s="63" t="str">
        <f>F5</f>
        <v>No</v>
      </c>
      <c r="H59" s="63" t="str">
        <f>G5</f>
        <v>No Aplica</v>
      </c>
      <c r="I59" s="66" t="s">
        <v>237</v>
      </c>
      <c r="L59" s="30"/>
    </row>
    <row r="60" spans="1:12" ht="27.75" customHeight="1" x14ac:dyDescent="0.25">
      <c r="C60" s="138" t="s">
        <v>238</v>
      </c>
      <c r="D60" s="139"/>
      <c r="E60" s="139"/>
      <c r="F60" s="64">
        <v>2</v>
      </c>
      <c r="G60" s="64">
        <v>1</v>
      </c>
      <c r="H60" s="64">
        <v>0</v>
      </c>
      <c r="I60" s="67">
        <f>+F60+G60+H60</f>
        <v>3</v>
      </c>
      <c r="L60" s="30"/>
    </row>
    <row r="61" spans="1:12" ht="17.25" customHeight="1" x14ac:dyDescent="0.25">
      <c r="C61" s="138" t="s">
        <v>239</v>
      </c>
      <c r="D61" s="139"/>
      <c r="E61" s="139"/>
      <c r="F61" s="64">
        <f>+E55</f>
        <v>3511</v>
      </c>
      <c r="G61" s="64">
        <f t="shared" ref="G61:H61" si="4">+F55</f>
        <v>1210</v>
      </c>
      <c r="H61" s="64">
        <f t="shared" si="4"/>
        <v>703</v>
      </c>
      <c r="I61" s="67">
        <f>+F61+G61+H61</f>
        <v>5424</v>
      </c>
      <c r="L61" s="30"/>
    </row>
    <row r="62" spans="1:12" ht="13" x14ac:dyDescent="0.25">
      <c r="C62" s="138" t="s">
        <v>240</v>
      </c>
      <c r="D62" s="139"/>
      <c r="E62" s="139"/>
      <c r="F62" s="64">
        <f>F61*F60</f>
        <v>7022</v>
      </c>
      <c r="G62" s="64">
        <f>G61*G60</f>
        <v>1210</v>
      </c>
      <c r="H62" s="64">
        <f t="shared" ref="H62" si="5">H61*H60</f>
        <v>0</v>
      </c>
      <c r="I62" s="67">
        <f>+F62+G62+H62</f>
        <v>8232</v>
      </c>
      <c r="L62" s="30"/>
    </row>
    <row r="63" spans="1:12" ht="39" customHeight="1" x14ac:dyDescent="0.25">
      <c r="C63" s="160" t="s">
        <v>241</v>
      </c>
      <c r="D63" s="161"/>
      <c r="E63" s="161"/>
      <c r="F63" s="68">
        <f>IF(F61=0," NO HAY DATOS ",F62/$I$62*100)</f>
        <v>85.301263362487859</v>
      </c>
      <c r="G63" s="68">
        <f>IF(G61=0," NO HAY DATOS ",G62/$I$62*100)</f>
        <v>14.698736637512146</v>
      </c>
      <c r="H63" s="68">
        <f>IF(H61=0," NO HAY DATOS ",H62/$I$62*100)</f>
        <v>0</v>
      </c>
      <c r="I63" s="69">
        <f>+SUM(F63:H63)</f>
        <v>100</v>
      </c>
      <c r="L63" s="30"/>
    </row>
    <row r="64" spans="1:12" ht="13" x14ac:dyDescent="0.25">
      <c r="C64" s="162" t="s">
        <v>242</v>
      </c>
      <c r="D64" s="163"/>
      <c r="E64" s="163"/>
      <c r="F64" s="70">
        <f>(I62/A58)*100</f>
        <v>87.184918449481046</v>
      </c>
      <c r="G64" s="164" t="str">
        <f>IF(AND(F64&gt;=91,F64&lt;=100),E68,IF(AND(F64&gt;=76,F64&lt;=90),E67,IF(AND(F64&gt;=61,F64&lt;=75),E69,IF(AND(F64&lt;=60),E70,))))</f>
        <v>Diestro</v>
      </c>
      <c r="H64" s="164"/>
      <c r="I64" s="164"/>
      <c r="J64" s="165"/>
    </row>
    <row r="65" spans="3:12" ht="12" customHeight="1" x14ac:dyDescent="0.25">
      <c r="C65" s="166" t="s">
        <v>243</v>
      </c>
      <c r="D65" s="167"/>
      <c r="E65" s="172" t="s">
        <v>244</v>
      </c>
      <c r="F65" s="172"/>
      <c r="G65" s="172"/>
      <c r="H65" s="172"/>
      <c r="I65" s="172"/>
      <c r="J65" s="173"/>
    </row>
    <row r="66" spans="3:12" ht="12" x14ac:dyDescent="0.25">
      <c r="C66" s="168"/>
      <c r="D66" s="169"/>
      <c r="E66" s="71" t="s">
        <v>245</v>
      </c>
      <c r="F66" s="174" t="s">
        <v>733</v>
      </c>
      <c r="G66" s="174"/>
      <c r="H66" s="174"/>
      <c r="I66" s="174"/>
      <c r="J66" s="175"/>
    </row>
    <row r="67" spans="3:12" ht="13.5" x14ac:dyDescent="0.25">
      <c r="C67" s="168"/>
      <c r="D67" s="169"/>
      <c r="E67" s="133" t="s">
        <v>732</v>
      </c>
      <c r="F67" s="181" t="s">
        <v>734</v>
      </c>
      <c r="G67" s="182"/>
      <c r="H67" s="182"/>
      <c r="I67" s="182"/>
      <c r="J67" s="183"/>
    </row>
    <row r="68" spans="3:12" ht="12" x14ac:dyDescent="0.25">
      <c r="C68" s="168"/>
      <c r="D68" s="169"/>
      <c r="E68" s="132" t="s">
        <v>246</v>
      </c>
      <c r="F68" s="174" t="s">
        <v>735</v>
      </c>
      <c r="G68" s="174"/>
      <c r="H68" s="174"/>
      <c r="I68" s="174"/>
      <c r="J68" s="175"/>
    </row>
    <row r="69" spans="3:12" ht="12" x14ac:dyDescent="0.25">
      <c r="C69" s="168"/>
      <c r="D69" s="169"/>
      <c r="E69" s="64" t="s">
        <v>247</v>
      </c>
      <c r="F69" s="174" t="s">
        <v>736</v>
      </c>
      <c r="G69" s="174"/>
      <c r="H69" s="174"/>
      <c r="I69" s="174"/>
      <c r="J69" s="175"/>
    </row>
    <row r="70" spans="3:12" ht="12" x14ac:dyDescent="0.25">
      <c r="C70" s="168"/>
      <c r="D70" s="169"/>
      <c r="E70" s="65" t="s">
        <v>248</v>
      </c>
      <c r="F70" s="174" t="s">
        <v>737</v>
      </c>
      <c r="G70" s="174"/>
      <c r="H70" s="174"/>
      <c r="I70" s="174"/>
      <c r="J70" s="175"/>
    </row>
    <row r="71" spans="3:12" ht="54" customHeight="1" x14ac:dyDescent="0.25">
      <c r="C71" s="170"/>
      <c r="D71" s="171"/>
      <c r="E71" s="176" t="s">
        <v>249</v>
      </c>
      <c r="F71" s="176"/>
      <c r="G71" s="176"/>
      <c r="H71" s="176"/>
      <c r="I71" s="176"/>
      <c r="J71" s="177"/>
    </row>
    <row r="72" spans="3:12" ht="13" x14ac:dyDescent="0.25">
      <c r="C72" s="58"/>
      <c r="D72" s="58"/>
      <c r="E72" s="59"/>
      <c r="F72" s="60"/>
      <c r="G72" s="60"/>
      <c r="H72" s="60"/>
      <c r="I72" s="60"/>
      <c r="J72" s="58"/>
    </row>
    <row r="73" spans="3:12" ht="13.5" customHeight="1" x14ac:dyDescent="0.25">
      <c r="C73" s="58"/>
      <c r="D73" s="58"/>
      <c r="E73" s="158" t="s">
        <v>250</v>
      </c>
      <c r="F73" s="178" t="s">
        <v>251</v>
      </c>
      <c r="G73" s="179"/>
      <c r="H73" s="180"/>
      <c r="I73" s="58"/>
      <c r="L73" s="30"/>
    </row>
    <row r="74" spans="3:12" ht="13" x14ac:dyDescent="0.25">
      <c r="C74" s="58"/>
      <c r="D74" s="58"/>
      <c r="E74" s="159"/>
      <c r="F74" s="63" t="str">
        <f>E5</f>
        <v>Sí</v>
      </c>
      <c r="G74" s="63" t="str">
        <f>F5</f>
        <v>No</v>
      </c>
      <c r="H74" s="63" t="str">
        <f>G5</f>
        <v>No Aplica</v>
      </c>
      <c r="I74" s="60"/>
      <c r="L74" s="30"/>
    </row>
    <row r="75" spans="3:12" ht="26" x14ac:dyDescent="0.25">
      <c r="C75" s="58"/>
      <c r="D75" s="58"/>
      <c r="E75" s="72" t="s">
        <v>252</v>
      </c>
      <c r="F75" s="64">
        <f>SUM(E6:E19)</f>
        <v>1075</v>
      </c>
      <c r="G75" s="64">
        <f>SUM(F6:F19)</f>
        <v>421</v>
      </c>
      <c r="H75" s="64">
        <f>SUM(G6:G19)</f>
        <v>86</v>
      </c>
      <c r="I75" s="60"/>
      <c r="L75" s="30"/>
    </row>
    <row r="76" spans="3:12" ht="26" x14ac:dyDescent="0.25">
      <c r="C76" s="58"/>
      <c r="D76" s="58"/>
      <c r="E76" s="73" t="s">
        <v>253</v>
      </c>
      <c r="F76" s="64">
        <f>SUM(E20:E24)</f>
        <v>358</v>
      </c>
      <c r="G76" s="64">
        <f>SUM(F20:F24)</f>
        <v>141</v>
      </c>
      <c r="H76" s="64">
        <f>SUM(G20:G24)</f>
        <v>66</v>
      </c>
      <c r="I76" s="60"/>
      <c r="L76" s="30"/>
    </row>
    <row r="77" spans="3:12" ht="26" x14ac:dyDescent="0.25">
      <c r="C77" s="58"/>
      <c r="D77" s="58"/>
      <c r="E77" s="74" t="s">
        <v>254</v>
      </c>
      <c r="F77" s="64">
        <f>SUM(E25:E32)</f>
        <v>596</v>
      </c>
      <c r="G77" s="64">
        <f>SUM(F25:F32)</f>
        <v>238</v>
      </c>
      <c r="H77" s="64">
        <f>SUM(G25:G32)</f>
        <v>70</v>
      </c>
      <c r="I77" s="58"/>
      <c r="L77" s="30"/>
    </row>
    <row r="78" spans="3:12" ht="26" x14ac:dyDescent="0.25">
      <c r="C78" s="58"/>
      <c r="D78" s="58"/>
      <c r="E78" s="75" t="s">
        <v>255</v>
      </c>
      <c r="F78" s="64">
        <f>SUM(E33:E43)</f>
        <v>899</v>
      </c>
      <c r="G78" s="64">
        <f>SUM(F33:F43)</f>
        <v>199</v>
      </c>
      <c r="H78" s="64">
        <f>SUM(G33:G43)</f>
        <v>145</v>
      </c>
      <c r="I78" s="58"/>
      <c r="L78" s="30"/>
    </row>
    <row r="79" spans="3:12" ht="13.5" thickBot="1" x14ac:dyDescent="0.3">
      <c r="C79" s="58"/>
      <c r="D79" s="58"/>
      <c r="E79" s="76" t="s">
        <v>256</v>
      </c>
      <c r="F79" s="64">
        <f>SUM(E44:E53)</f>
        <v>583</v>
      </c>
      <c r="G79" s="64">
        <f>SUM(F44:F53)</f>
        <v>211</v>
      </c>
      <c r="H79" s="64">
        <f>SUM(G44:G53)</f>
        <v>336</v>
      </c>
      <c r="I79" s="58"/>
      <c r="L79" s="30"/>
    </row>
    <row r="80" spans="3:12" ht="13" x14ac:dyDescent="0.25">
      <c r="C80" s="58"/>
      <c r="D80" s="58"/>
      <c r="E80" s="59"/>
      <c r="F80" s="60"/>
      <c r="G80" s="60"/>
      <c r="H80" s="60"/>
      <c r="I80" s="58"/>
      <c r="L80" s="30"/>
    </row>
    <row r="81" spans="3:10" ht="13" x14ac:dyDescent="0.25">
      <c r="C81" s="58"/>
      <c r="D81" s="58"/>
      <c r="E81" s="59"/>
      <c r="F81" s="60"/>
      <c r="G81" s="60"/>
      <c r="H81" s="60"/>
      <c r="I81" s="60"/>
      <c r="J81" s="58"/>
    </row>
    <row r="82" spans="3:10" ht="13" x14ac:dyDescent="0.25">
      <c r="C82" s="58"/>
      <c r="D82" s="58"/>
      <c r="E82" s="59"/>
      <c r="F82" s="60"/>
      <c r="G82" s="60"/>
      <c r="H82" s="60"/>
      <c r="I82" s="60"/>
      <c r="J82" s="58"/>
    </row>
    <row r="83" spans="3:10" ht="13" x14ac:dyDescent="0.25">
      <c r="C83" s="58"/>
      <c r="D83" s="58"/>
      <c r="E83" s="59"/>
      <c r="F83" s="60"/>
      <c r="G83" s="60"/>
      <c r="H83" s="60"/>
      <c r="I83" s="60"/>
      <c r="J83" s="58"/>
    </row>
    <row r="84" spans="3:10" ht="13" x14ac:dyDescent="0.25">
      <c r="C84" s="58"/>
      <c r="D84" s="58"/>
      <c r="E84" s="59"/>
      <c r="F84" s="60"/>
      <c r="G84" s="60"/>
      <c r="H84" s="60"/>
      <c r="I84" s="60"/>
      <c r="J84" s="58"/>
    </row>
    <row r="85" spans="3:10" ht="13" x14ac:dyDescent="0.25">
      <c r="C85" s="58"/>
      <c r="D85" s="58"/>
      <c r="E85" s="59"/>
      <c r="F85" s="61"/>
      <c r="G85" s="61"/>
      <c r="H85" s="61"/>
      <c r="I85" s="61"/>
      <c r="J85" s="59"/>
    </row>
    <row r="86" spans="3:10" ht="13" x14ac:dyDescent="0.25">
      <c r="C86" s="58"/>
      <c r="D86" s="58"/>
      <c r="E86" s="59"/>
      <c r="F86" s="59"/>
      <c r="G86" s="59"/>
      <c r="H86" s="59"/>
      <c r="I86" s="59"/>
      <c r="J86" s="59"/>
    </row>
    <row r="87" spans="3:10" ht="13" x14ac:dyDescent="0.25">
      <c r="C87" s="58"/>
      <c r="D87" s="58"/>
      <c r="E87" s="59"/>
      <c r="F87" s="59"/>
      <c r="G87" s="59"/>
      <c r="H87" s="59"/>
      <c r="I87" s="59"/>
      <c r="J87" s="59"/>
    </row>
    <row r="88" spans="3:10" ht="13" x14ac:dyDescent="0.25">
      <c r="C88" s="58"/>
      <c r="D88" s="58"/>
      <c r="E88" s="59"/>
      <c r="F88" s="59"/>
      <c r="G88" s="59"/>
      <c r="H88" s="59"/>
      <c r="I88" s="59"/>
      <c r="J88" s="59"/>
    </row>
    <row r="89" spans="3:10" ht="13" x14ac:dyDescent="0.25">
      <c r="C89" s="58"/>
      <c r="D89" s="58"/>
      <c r="E89" s="59"/>
      <c r="F89" s="59"/>
      <c r="G89" s="59"/>
      <c r="H89" s="59"/>
      <c r="I89" s="59"/>
      <c r="J89" s="59"/>
    </row>
    <row r="90" spans="3:10" ht="13" x14ac:dyDescent="0.25">
      <c r="C90" s="58"/>
      <c r="D90" s="58"/>
      <c r="E90" s="59"/>
      <c r="F90" s="61"/>
      <c r="G90" s="61"/>
      <c r="H90" s="61"/>
      <c r="I90" s="61"/>
      <c r="J90" s="58"/>
    </row>
    <row r="91" spans="3:10" ht="13" x14ac:dyDescent="0.25">
      <c r="C91" s="58"/>
      <c r="D91" s="58"/>
      <c r="E91" s="59"/>
      <c r="F91" s="58"/>
      <c r="G91" s="58"/>
      <c r="H91" s="58"/>
      <c r="I91" s="58"/>
      <c r="J91" s="58"/>
    </row>
    <row r="92" spans="3:10" ht="13" x14ac:dyDescent="0.25">
      <c r="C92" s="58"/>
      <c r="D92" s="58"/>
      <c r="E92" s="59"/>
      <c r="F92" s="60"/>
      <c r="G92" s="60"/>
      <c r="H92" s="60"/>
      <c r="I92" s="60"/>
      <c r="J92" s="58"/>
    </row>
    <row r="93" spans="3:10" ht="13" x14ac:dyDescent="0.25">
      <c r="C93" s="58"/>
      <c r="D93" s="58"/>
      <c r="E93" s="59"/>
      <c r="F93" s="60"/>
      <c r="G93" s="60"/>
      <c r="H93" s="60"/>
      <c r="I93" s="60"/>
      <c r="J93" s="58"/>
    </row>
    <row r="94" spans="3:10" ht="13" x14ac:dyDescent="0.25">
      <c r="C94" s="58"/>
      <c r="D94" s="58"/>
      <c r="E94" s="59"/>
      <c r="F94" s="62">
        <v>603</v>
      </c>
      <c r="G94" s="62">
        <v>52</v>
      </c>
      <c r="H94" s="62">
        <v>26</v>
      </c>
      <c r="I94" s="62">
        <v>21</v>
      </c>
      <c r="J94" s="58">
        <v>702</v>
      </c>
    </row>
    <row r="95" spans="3:10" ht="13" x14ac:dyDescent="0.25">
      <c r="C95" s="58"/>
      <c r="D95" s="58"/>
      <c r="E95" s="59"/>
      <c r="F95" s="60">
        <v>3</v>
      </c>
      <c r="G95" s="60">
        <v>2</v>
      </c>
      <c r="H95" s="60">
        <v>1</v>
      </c>
      <c r="I95" s="60">
        <v>0</v>
      </c>
      <c r="J95" s="58"/>
    </row>
    <row r="96" spans="3:10" ht="13" x14ac:dyDescent="0.25">
      <c r="C96" s="58"/>
      <c r="D96" s="58"/>
      <c r="E96" s="59"/>
      <c r="F96" s="60"/>
      <c r="G96" s="60"/>
      <c r="H96" s="60"/>
      <c r="I96" s="60"/>
      <c r="J96" s="58"/>
    </row>
    <row r="97" spans="3:10" ht="13" x14ac:dyDescent="0.25">
      <c r="C97" s="58"/>
      <c r="D97" s="58"/>
      <c r="E97" s="59"/>
      <c r="F97" s="60">
        <f>+F94*F95</f>
        <v>1809</v>
      </c>
      <c r="G97" s="60">
        <f>+G94*G95</f>
        <v>104</v>
      </c>
      <c r="H97" s="60">
        <f>+H94*H95</f>
        <v>26</v>
      </c>
      <c r="I97" s="60">
        <f>+I94*I95</f>
        <v>0</v>
      </c>
      <c r="J97" s="58">
        <f>+SUM(F97:I97)</f>
        <v>1939</v>
      </c>
    </row>
    <row r="98" spans="3:10" ht="13" x14ac:dyDescent="0.25">
      <c r="C98" s="58"/>
      <c r="D98" s="58"/>
      <c r="E98" s="59"/>
      <c r="F98" s="60"/>
      <c r="G98" s="60"/>
      <c r="H98" s="60"/>
      <c r="I98" s="60"/>
      <c r="J98" s="58"/>
    </row>
  </sheetData>
  <autoFilter ref="E5:K53" xr:uid="{00000000-0009-0000-0000-000003000000}"/>
  <mergeCells count="25">
    <mergeCell ref="E73:E74"/>
    <mergeCell ref="C62:E62"/>
    <mergeCell ref="C63:E63"/>
    <mergeCell ref="C64:E64"/>
    <mergeCell ref="G64:J64"/>
    <mergeCell ref="C65:D71"/>
    <mergeCell ref="E65:J65"/>
    <mergeCell ref="F66:J66"/>
    <mergeCell ref="F68:J68"/>
    <mergeCell ref="F69:J69"/>
    <mergeCell ref="F70:J70"/>
    <mergeCell ref="E71:J71"/>
    <mergeCell ref="F73:H73"/>
    <mergeCell ref="F67:J67"/>
    <mergeCell ref="C59:E59"/>
    <mergeCell ref="C60:E60"/>
    <mergeCell ref="C61:E61"/>
    <mergeCell ref="A4:A5"/>
    <mergeCell ref="B4:B5"/>
    <mergeCell ref="C4:C5"/>
    <mergeCell ref="D4:D5"/>
    <mergeCell ref="C57:I57"/>
    <mergeCell ref="C58:I58"/>
    <mergeCell ref="E4:G4"/>
    <mergeCell ref="H4:K4"/>
  </mergeCells>
  <conditionalFormatting sqref="E69">
    <cfRule type="cellIs" dxfId="12" priority="12" stopIfTrue="1" operator="between">
      <formula>61</formula>
      <formula>75</formula>
    </cfRule>
  </conditionalFormatting>
  <conditionalFormatting sqref="F64">
    <cfRule type="cellIs" dxfId="11" priority="5" operator="between">
      <formula>91</formula>
      <formula>100</formula>
    </cfRule>
    <cfRule type="cellIs" dxfId="10" priority="9" stopIfTrue="1" operator="between">
      <formula>0</formula>
      <formula>60</formula>
    </cfRule>
    <cfRule type="cellIs" dxfId="9" priority="10" stopIfTrue="1" operator="between">
      <formula>76</formula>
      <formula>90</formula>
    </cfRule>
  </conditionalFormatting>
  <conditionalFormatting sqref="G64:J64">
    <cfRule type="cellIs" dxfId="8" priority="1" operator="equal">
      <formula>$E$70</formula>
    </cfRule>
    <cfRule type="cellIs" dxfId="7" priority="2" operator="equal">
      <formula>$E$69</formula>
    </cfRule>
    <cfRule type="cellIs" dxfId="6" priority="3" operator="equal">
      <formula>$E$68</formula>
    </cfRule>
    <cfRule type="cellIs" dxfId="5" priority="4" operator="equal">
      <formula>$E$66</formula>
    </cfRule>
    <cfRule type="cellIs" dxfId="4" priority="6" stopIfTrue="1" operator="equal">
      <formula>$H$128</formula>
    </cfRule>
    <cfRule type="cellIs" dxfId="3" priority="7" stopIfTrue="1" operator="equal">
      <formula>$H$129</formula>
    </cfRule>
    <cfRule type="cellIs" dxfId="2" priority="8" stopIfTrue="1" operator="equal">
      <formula>$H$131</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R63"/>
  <sheetViews>
    <sheetView showGridLines="0" zoomScale="90" zoomScaleNormal="90" workbookViewId="0">
      <pane xSplit="1" ySplit="1" topLeftCell="B11" activePane="bottomRight" state="frozen"/>
      <selection pane="topRight" activeCell="B1" sqref="B1"/>
      <selection pane="bottomLeft" activeCell="A2" sqref="A2"/>
      <selection pane="bottomRight" activeCell="B11" sqref="B11"/>
    </sheetView>
  </sheetViews>
  <sheetFormatPr baseColWidth="10" defaultColWidth="21.58203125" defaultRowHeight="14.5" x14ac:dyDescent="0.25"/>
  <cols>
    <col min="1" max="16384" width="21.58203125" style="21"/>
  </cols>
  <sheetData>
    <row r="1" spans="1:44" s="98" customFormat="1" ht="130.5" x14ac:dyDescent="0.25">
      <c r="A1" s="97" t="s">
        <v>0</v>
      </c>
      <c r="B1" s="97" t="s">
        <v>257</v>
      </c>
      <c r="C1" s="97" t="s">
        <v>258</v>
      </c>
      <c r="D1" s="97" t="s">
        <v>259</v>
      </c>
      <c r="E1" s="97" t="s">
        <v>260</v>
      </c>
      <c r="F1" s="97" t="s">
        <v>261</v>
      </c>
      <c r="G1" s="97" t="s">
        <v>262</v>
      </c>
      <c r="H1" s="97" t="s">
        <v>263</v>
      </c>
      <c r="I1" s="97" t="s">
        <v>264</v>
      </c>
      <c r="J1" s="97" t="s">
        <v>265</v>
      </c>
      <c r="K1" s="97" t="s">
        <v>266</v>
      </c>
      <c r="L1" s="97" t="s">
        <v>267</v>
      </c>
      <c r="M1" s="97" t="s">
        <v>268</v>
      </c>
      <c r="N1" s="97" t="s">
        <v>269</v>
      </c>
      <c r="O1" s="97" t="s">
        <v>270</v>
      </c>
      <c r="P1" s="97" t="s">
        <v>271</v>
      </c>
      <c r="Q1" s="97" t="s">
        <v>272</v>
      </c>
      <c r="R1" s="97" t="s">
        <v>273</v>
      </c>
      <c r="S1" s="97" t="s">
        <v>274</v>
      </c>
      <c r="T1" s="97" t="s">
        <v>275</v>
      </c>
      <c r="U1" s="97" t="s">
        <v>276</v>
      </c>
      <c r="V1" s="97" t="s">
        <v>277</v>
      </c>
      <c r="W1" s="97" t="s">
        <v>278</v>
      </c>
      <c r="X1" s="97" t="s">
        <v>279</v>
      </c>
      <c r="Y1" s="97" t="s">
        <v>280</v>
      </c>
      <c r="Z1" s="97" t="s">
        <v>281</v>
      </c>
      <c r="AA1" s="97" t="s">
        <v>282</v>
      </c>
      <c r="AB1" s="97" t="s">
        <v>283</v>
      </c>
      <c r="AC1" s="97" t="s">
        <v>284</v>
      </c>
      <c r="AD1" s="97" t="s">
        <v>285</v>
      </c>
      <c r="AE1" s="97" t="s">
        <v>286</v>
      </c>
      <c r="AF1" s="97" t="s">
        <v>287</v>
      </c>
      <c r="AG1" s="97" t="s">
        <v>288</v>
      </c>
      <c r="AH1" s="97" t="s">
        <v>289</v>
      </c>
      <c r="AI1" s="97" t="s">
        <v>290</v>
      </c>
      <c r="AJ1" s="97" t="s">
        <v>291</v>
      </c>
      <c r="AK1" s="97" t="s">
        <v>292</v>
      </c>
      <c r="AL1" s="97" t="s">
        <v>293</v>
      </c>
      <c r="AM1" s="97" t="s">
        <v>294</v>
      </c>
      <c r="AN1" s="97" t="s">
        <v>295</v>
      </c>
      <c r="AO1" s="21"/>
      <c r="AP1" s="21"/>
      <c r="AQ1" s="21"/>
      <c r="AR1" s="21"/>
    </row>
    <row r="2" spans="1:44" s="100" customFormat="1" x14ac:dyDescent="0.25">
      <c r="A2" s="99" t="s">
        <v>45</v>
      </c>
      <c r="B2" s="99"/>
      <c r="C2" s="99"/>
      <c r="D2" s="99" t="s">
        <v>296</v>
      </c>
      <c r="E2" s="99"/>
      <c r="F2" s="99"/>
      <c r="G2" s="99"/>
      <c r="H2" s="99"/>
      <c r="I2" s="99"/>
      <c r="J2" s="99"/>
      <c r="K2" s="99"/>
      <c r="L2" s="99"/>
      <c r="M2" s="99" t="s">
        <v>297</v>
      </c>
      <c r="N2" s="99"/>
      <c r="O2" s="99"/>
      <c r="P2" s="99"/>
      <c r="Q2" s="99"/>
      <c r="R2" s="99"/>
      <c r="S2" s="99"/>
      <c r="T2" s="99" t="s">
        <v>298</v>
      </c>
      <c r="U2" s="99"/>
      <c r="V2" s="99"/>
      <c r="W2" s="99" t="s">
        <v>299</v>
      </c>
      <c r="X2" s="99" t="s">
        <v>300</v>
      </c>
      <c r="Y2" s="99" t="s">
        <v>301</v>
      </c>
      <c r="Z2" s="99"/>
      <c r="AA2" s="99"/>
      <c r="AB2" s="99"/>
      <c r="AC2" s="99"/>
      <c r="AD2" s="99" t="s">
        <v>302</v>
      </c>
      <c r="AE2" s="99"/>
      <c r="AF2" s="99"/>
      <c r="AG2" s="99"/>
      <c r="AH2" s="99"/>
      <c r="AI2" s="99"/>
      <c r="AJ2" s="99"/>
      <c r="AK2" s="99" t="s">
        <v>303</v>
      </c>
      <c r="AL2" s="99" t="s">
        <v>303</v>
      </c>
      <c r="AM2" s="99"/>
      <c r="AN2" s="99" t="s">
        <v>303</v>
      </c>
    </row>
    <row r="3" spans="1:44" s="100" customFormat="1" ht="14.4" x14ac:dyDescent="0.25">
      <c r="A3" s="101" t="s">
        <v>45</v>
      </c>
      <c r="B3" s="101"/>
      <c r="C3" s="101"/>
      <c r="D3" s="101"/>
      <c r="E3" s="101"/>
      <c r="F3" s="101"/>
      <c r="G3" s="101"/>
      <c r="H3" s="101"/>
      <c r="I3" s="101"/>
      <c r="J3" s="101"/>
      <c r="K3" s="101"/>
      <c r="L3" s="101"/>
      <c r="M3" s="101" t="s">
        <v>297</v>
      </c>
      <c r="N3" s="101"/>
      <c r="O3" s="101"/>
      <c r="P3" s="101"/>
      <c r="Q3" s="101"/>
      <c r="R3" s="101"/>
      <c r="S3" s="101" t="s">
        <v>304</v>
      </c>
      <c r="T3" s="101"/>
      <c r="U3" s="101"/>
      <c r="V3" s="101"/>
      <c r="W3" s="101" t="s">
        <v>305</v>
      </c>
      <c r="X3" s="101" t="s">
        <v>306</v>
      </c>
      <c r="Y3" s="101"/>
      <c r="Z3" s="101"/>
      <c r="AA3" s="101"/>
      <c r="AB3" s="101"/>
      <c r="AC3" s="101"/>
      <c r="AD3" s="101"/>
      <c r="AE3" s="101"/>
      <c r="AF3" s="101"/>
      <c r="AG3" s="101"/>
      <c r="AH3" s="101"/>
      <c r="AI3" s="101"/>
      <c r="AJ3" s="101"/>
      <c r="AK3" s="101"/>
      <c r="AL3" s="101"/>
      <c r="AM3" s="101"/>
      <c r="AN3" s="101"/>
    </row>
    <row r="4" spans="1:44" s="100" customFormat="1" x14ac:dyDescent="0.25">
      <c r="A4" s="99" t="s">
        <v>45</v>
      </c>
      <c r="B4" s="99"/>
      <c r="C4" s="99"/>
      <c r="D4" s="99"/>
      <c r="E4" s="99"/>
      <c r="F4" s="99"/>
      <c r="G4" s="99"/>
      <c r="H4" s="99"/>
      <c r="I4" s="99"/>
      <c r="J4" s="99"/>
      <c r="K4" s="99"/>
      <c r="L4" s="99"/>
      <c r="M4" s="99" t="s">
        <v>307</v>
      </c>
      <c r="N4" s="99"/>
      <c r="O4" s="99"/>
      <c r="P4" s="99"/>
      <c r="Q4" s="99"/>
      <c r="R4" s="99"/>
      <c r="S4" s="99"/>
      <c r="T4" s="99"/>
      <c r="U4" s="99"/>
      <c r="V4" s="99"/>
      <c r="W4" s="99"/>
      <c r="X4" s="99"/>
      <c r="Y4" s="99"/>
      <c r="Z4" s="99"/>
      <c r="AA4" s="99"/>
      <c r="AB4" s="99"/>
      <c r="AC4" s="99"/>
      <c r="AD4" s="99"/>
      <c r="AE4" s="99" t="s">
        <v>308</v>
      </c>
      <c r="AF4" s="99"/>
      <c r="AG4" s="99"/>
      <c r="AH4" s="99"/>
      <c r="AI4" s="99"/>
      <c r="AJ4" s="99"/>
      <c r="AK4" s="99"/>
      <c r="AL4" s="99"/>
      <c r="AM4" s="99"/>
      <c r="AN4" s="99"/>
    </row>
    <row r="5" spans="1:44" s="100" customFormat="1" x14ac:dyDescent="0.25">
      <c r="A5" s="101" t="s">
        <v>45</v>
      </c>
      <c r="B5" s="101" t="s">
        <v>309</v>
      </c>
      <c r="C5" s="101" t="s">
        <v>310</v>
      </c>
      <c r="D5" s="101"/>
      <c r="E5" s="101"/>
      <c r="F5" s="101"/>
      <c r="G5" s="101" t="s">
        <v>311</v>
      </c>
      <c r="H5" s="101"/>
      <c r="I5" s="101" t="s">
        <v>312</v>
      </c>
      <c r="J5" s="101" t="s">
        <v>313</v>
      </c>
      <c r="K5" s="101" t="s">
        <v>314</v>
      </c>
      <c r="L5" s="101"/>
      <c r="M5" s="101" t="s">
        <v>297</v>
      </c>
      <c r="N5" s="101"/>
      <c r="O5" s="101" t="s">
        <v>315</v>
      </c>
      <c r="P5" s="101"/>
      <c r="Q5" s="101"/>
      <c r="R5" s="101"/>
      <c r="S5" s="101" t="s">
        <v>316</v>
      </c>
      <c r="T5" s="101" t="s">
        <v>317</v>
      </c>
      <c r="U5" s="101"/>
      <c r="V5" s="101"/>
      <c r="W5" s="101" t="s">
        <v>318</v>
      </c>
      <c r="X5" s="101"/>
      <c r="Y5" s="101"/>
      <c r="Z5" s="101"/>
      <c r="AA5" s="101" t="s">
        <v>319</v>
      </c>
      <c r="AB5" s="101" t="s">
        <v>320</v>
      </c>
      <c r="AC5" s="101" t="s">
        <v>321</v>
      </c>
      <c r="AD5" s="101" t="s">
        <v>322</v>
      </c>
      <c r="AE5" s="101"/>
      <c r="AF5" s="101"/>
      <c r="AG5" s="101"/>
      <c r="AH5" s="101"/>
      <c r="AI5" s="101"/>
      <c r="AJ5" s="101"/>
      <c r="AK5" s="101"/>
      <c r="AL5" s="101"/>
      <c r="AM5" s="101"/>
      <c r="AN5" s="101"/>
    </row>
    <row r="6" spans="1:44" s="100" customFormat="1" x14ac:dyDescent="0.25">
      <c r="A6" s="99" t="s">
        <v>45</v>
      </c>
      <c r="B6" s="99" t="s">
        <v>323</v>
      </c>
      <c r="C6" s="99"/>
      <c r="D6" s="99" t="s">
        <v>324</v>
      </c>
      <c r="E6" s="99"/>
      <c r="F6" s="99"/>
      <c r="G6" s="99"/>
      <c r="H6" s="99"/>
      <c r="I6" s="99"/>
      <c r="J6" s="99"/>
      <c r="K6" s="99"/>
      <c r="L6" s="99" t="s">
        <v>325</v>
      </c>
      <c r="M6" s="99" t="s">
        <v>297</v>
      </c>
      <c r="N6" s="99"/>
      <c r="O6" s="99"/>
      <c r="P6" s="99"/>
      <c r="Q6" s="99"/>
      <c r="R6" s="99"/>
      <c r="S6" s="99"/>
      <c r="T6" s="99"/>
      <c r="U6" s="99"/>
      <c r="V6" s="99"/>
      <c r="W6" s="99"/>
      <c r="X6" s="99"/>
      <c r="Y6" s="99"/>
      <c r="Z6" s="99"/>
      <c r="AA6" s="99"/>
      <c r="AB6" s="99"/>
      <c r="AC6" s="99"/>
      <c r="AD6" s="99"/>
      <c r="AE6" s="99"/>
      <c r="AF6" s="99"/>
      <c r="AG6" s="99"/>
      <c r="AH6" s="99"/>
      <c r="AI6" s="99"/>
      <c r="AJ6" s="99"/>
      <c r="AK6" s="99"/>
      <c r="AL6" s="99"/>
      <c r="AM6" s="99"/>
      <c r="AN6" s="99"/>
    </row>
    <row r="7" spans="1:44" s="100" customFormat="1" ht="14.4" x14ac:dyDescent="0.25">
      <c r="A7" s="101" t="s">
        <v>45</v>
      </c>
      <c r="B7" s="101"/>
      <c r="C7" s="101"/>
      <c r="D7" s="101"/>
      <c r="E7" s="101"/>
      <c r="F7" s="101"/>
      <c r="G7" s="101"/>
      <c r="H7" s="101"/>
      <c r="I7" s="101"/>
      <c r="J7" s="101"/>
      <c r="K7" s="101"/>
      <c r="L7" s="101"/>
      <c r="M7" s="101" t="s">
        <v>307</v>
      </c>
      <c r="N7" s="101"/>
      <c r="O7" s="101"/>
      <c r="P7" s="101"/>
      <c r="Q7" s="101"/>
      <c r="R7" s="101"/>
      <c r="S7" s="101"/>
      <c r="T7" s="101"/>
      <c r="U7" s="101"/>
      <c r="V7" s="101"/>
      <c r="W7" s="101"/>
      <c r="X7" s="101"/>
      <c r="Y7" s="101"/>
      <c r="Z7" s="101"/>
      <c r="AA7" s="101"/>
      <c r="AB7" s="101"/>
      <c r="AC7" s="101"/>
      <c r="AD7" s="101"/>
      <c r="AE7" s="101"/>
      <c r="AF7" s="101"/>
      <c r="AG7" s="101"/>
      <c r="AH7" s="101"/>
      <c r="AI7" s="101"/>
      <c r="AJ7" s="101"/>
      <c r="AK7" s="101"/>
      <c r="AL7" s="101"/>
      <c r="AM7" s="101"/>
      <c r="AN7" s="101"/>
    </row>
    <row r="8" spans="1:44" s="100" customFormat="1" ht="14.4" x14ac:dyDescent="0.25">
      <c r="A8" s="99" t="s">
        <v>45</v>
      </c>
      <c r="B8" s="99"/>
      <c r="C8" s="99"/>
      <c r="D8" s="99"/>
      <c r="E8" s="99"/>
      <c r="F8" s="99"/>
      <c r="G8" s="99"/>
      <c r="H8" s="99"/>
      <c r="I8" s="99"/>
      <c r="J8" s="99"/>
      <c r="K8" s="99"/>
      <c r="L8" s="99"/>
      <c r="M8" s="99" t="s">
        <v>297</v>
      </c>
      <c r="N8" s="99"/>
      <c r="O8" s="99"/>
      <c r="P8" s="99"/>
      <c r="Q8" s="99"/>
      <c r="R8" s="99"/>
      <c r="S8" s="99"/>
      <c r="T8" s="99"/>
      <c r="U8" s="99"/>
      <c r="V8" s="99"/>
      <c r="W8" s="99"/>
      <c r="X8" s="99"/>
      <c r="Y8" s="99"/>
      <c r="Z8" s="99"/>
      <c r="AA8" s="99"/>
      <c r="AB8" s="99"/>
      <c r="AC8" s="99"/>
      <c r="AD8" s="99"/>
      <c r="AE8" s="99"/>
      <c r="AF8" s="99"/>
      <c r="AG8" s="99"/>
      <c r="AH8" s="99"/>
      <c r="AI8" s="99"/>
      <c r="AJ8" s="99"/>
      <c r="AK8" s="99"/>
      <c r="AL8" s="99"/>
      <c r="AM8" s="99"/>
      <c r="AN8" s="99"/>
    </row>
    <row r="9" spans="1:44" s="100" customFormat="1" ht="14.4" x14ac:dyDescent="0.25">
      <c r="A9" s="101" t="s">
        <v>45</v>
      </c>
      <c r="B9" s="101"/>
      <c r="C9" s="101"/>
      <c r="D9" s="101"/>
      <c r="E9" s="101"/>
      <c r="F9" s="101"/>
      <c r="G9" s="101"/>
      <c r="H9" s="101"/>
      <c r="I9" s="101"/>
      <c r="J9" s="101"/>
      <c r="K9" s="101"/>
      <c r="L9" s="101"/>
      <c r="M9" s="101" t="s">
        <v>297</v>
      </c>
      <c r="N9" s="101"/>
      <c r="O9" s="101"/>
      <c r="P9" s="101"/>
      <c r="Q9" s="101"/>
      <c r="R9" s="101"/>
      <c r="S9" s="101"/>
      <c r="T9" s="101"/>
      <c r="U9" s="101"/>
      <c r="V9" s="101"/>
      <c r="W9" s="101"/>
      <c r="X9" s="101"/>
      <c r="Y9" s="101"/>
      <c r="Z9" s="101"/>
      <c r="AA9" s="101"/>
      <c r="AB9" s="101"/>
      <c r="AC9" s="101"/>
      <c r="AD9" s="101"/>
      <c r="AE9" s="101"/>
      <c r="AF9" s="101"/>
      <c r="AG9" s="101"/>
      <c r="AH9" s="101"/>
      <c r="AI9" s="101"/>
      <c r="AJ9" s="101"/>
      <c r="AK9" s="101"/>
      <c r="AL9" s="101"/>
      <c r="AM9" s="101"/>
      <c r="AN9" s="101"/>
    </row>
    <row r="10" spans="1:44" s="100" customFormat="1" ht="14.4" x14ac:dyDescent="0.25">
      <c r="A10" s="99" t="s">
        <v>45</v>
      </c>
      <c r="B10" s="99"/>
      <c r="C10" s="99"/>
      <c r="D10" s="99"/>
      <c r="E10" s="99"/>
      <c r="F10" s="99"/>
      <c r="G10" s="99"/>
      <c r="H10" s="99"/>
      <c r="I10" s="99"/>
      <c r="J10" s="99"/>
      <c r="K10" s="99"/>
      <c r="L10" s="99"/>
      <c r="M10" s="99" t="s">
        <v>326</v>
      </c>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row>
    <row r="11" spans="1:44" s="100" customFormat="1" x14ac:dyDescent="0.25">
      <c r="A11" s="101" t="s">
        <v>45</v>
      </c>
      <c r="B11" s="101"/>
      <c r="C11" s="101" t="s">
        <v>327</v>
      </c>
      <c r="D11" s="101"/>
      <c r="E11" s="101"/>
      <c r="F11" s="101"/>
      <c r="G11" s="101"/>
      <c r="H11" s="101"/>
      <c r="I11" s="101"/>
      <c r="J11" s="101"/>
      <c r="K11" s="101" t="s">
        <v>328</v>
      </c>
      <c r="L11" s="101" t="s">
        <v>329</v>
      </c>
      <c r="M11" s="101" t="s">
        <v>297</v>
      </c>
      <c r="N11" s="101"/>
      <c r="O11" s="101"/>
      <c r="P11" s="101"/>
      <c r="Q11" s="101"/>
      <c r="R11" s="101" t="s">
        <v>330</v>
      </c>
      <c r="S11" s="101"/>
      <c r="T11" s="101"/>
      <c r="U11" s="101"/>
      <c r="V11" s="101"/>
      <c r="W11" s="101" t="s">
        <v>331</v>
      </c>
      <c r="X11" s="101"/>
      <c r="Y11" s="101" t="s">
        <v>332</v>
      </c>
      <c r="Z11" s="101"/>
      <c r="AA11" s="101"/>
      <c r="AB11" s="101"/>
      <c r="AC11" s="101" t="s">
        <v>333</v>
      </c>
      <c r="AD11" s="101"/>
      <c r="AE11" s="101"/>
      <c r="AF11" s="101"/>
      <c r="AG11" s="101"/>
      <c r="AH11" s="101"/>
      <c r="AI11" s="101"/>
      <c r="AJ11" s="101"/>
      <c r="AK11" s="101"/>
      <c r="AL11" s="101"/>
      <c r="AM11" s="101"/>
      <c r="AN11" s="101"/>
    </row>
    <row r="12" spans="1:44" s="100" customFormat="1" ht="14.4" x14ac:dyDescent="0.25">
      <c r="A12" s="99" t="s">
        <v>45</v>
      </c>
      <c r="B12" s="99"/>
      <c r="C12" s="99"/>
      <c r="D12" s="99"/>
      <c r="E12" s="99"/>
      <c r="F12" s="99"/>
      <c r="G12" s="99"/>
      <c r="H12" s="99"/>
      <c r="I12" s="99" t="s">
        <v>334</v>
      </c>
      <c r="J12" s="99" t="s">
        <v>335</v>
      </c>
      <c r="K12" s="99"/>
      <c r="L12" s="99"/>
      <c r="M12" s="99" t="s">
        <v>307</v>
      </c>
      <c r="N12" s="99"/>
      <c r="O12" s="99"/>
      <c r="P12" s="99"/>
      <c r="Q12" s="99"/>
      <c r="R12" s="99"/>
      <c r="S12" s="99"/>
      <c r="T12" s="99"/>
      <c r="U12" s="99"/>
      <c r="V12" s="99"/>
      <c r="W12" s="99"/>
      <c r="X12" s="99"/>
      <c r="Y12" s="99"/>
      <c r="Z12" s="99" t="s">
        <v>336</v>
      </c>
      <c r="AA12" s="99"/>
      <c r="AB12" s="99"/>
      <c r="AC12" s="99"/>
      <c r="AD12" s="99"/>
      <c r="AE12" s="99"/>
      <c r="AF12" s="99"/>
      <c r="AG12" s="99"/>
      <c r="AH12" s="99"/>
      <c r="AI12" s="99"/>
      <c r="AJ12" s="99" t="s">
        <v>337</v>
      </c>
      <c r="AK12" s="99"/>
      <c r="AL12" s="99"/>
      <c r="AM12" s="99"/>
      <c r="AN12" s="99"/>
    </row>
    <row r="13" spans="1:44" s="100" customFormat="1" ht="14.4" x14ac:dyDescent="0.25">
      <c r="A13" s="101" t="s">
        <v>45</v>
      </c>
      <c r="B13" s="101"/>
      <c r="C13" s="101"/>
      <c r="D13" s="101"/>
      <c r="E13" s="101"/>
      <c r="F13" s="101"/>
      <c r="G13" s="101"/>
      <c r="H13" s="101"/>
      <c r="I13" s="101"/>
      <c r="J13" s="101"/>
      <c r="K13" s="101"/>
      <c r="L13" s="101"/>
      <c r="M13" s="101" t="s">
        <v>297</v>
      </c>
      <c r="N13" s="101"/>
      <c r="O13" s="101"/>
      <c r="P13" s="101"/>
      <c r="Q13" s="101"/>
      <c r="R13" s="101"/>
      <c r="S13" s="101"/>
      <c r="T13" s="101"/>
      <c r="U13" s="101"/>
      <c r="V13" s="101"/>
      <c r="W13" s="101"/>
      <c r="X13" s="101"/>
      <c r="Y13" s="101"/>
      <c r="Z13" s="101"/>
      <c r="AA13" s="101"/>
      <c r="AB13" s="101"/>
      <c r="AC13" s="101"/>
      <c r="AD13" s="101"/>
      <c r="AE13" s="101"/>
      <c r="AF13" s="101"/>
      <c r="AG13" s="101"/>
      <c r="AH13" s="101"/>
      <c r="AI13" s="101"/>
      <c r="AJ13" s="101"/>
      <c r="AK13" s="101"/>
      <c r="AL13" s="101"/>
      <c r="AM13" s="101"/>
      <c r="AN13" s="101"/>
    </row>
    <row r="14" spans="1:44" s="100" customFormat="1" x14ac:dyDescent="0.25">
      <c r="A14" s="99" t="s">
        <v>338</v>
      </c>
      <c r="B14" s="99" t="s">
        <v>339</v>
      </c>
      <c r="C14" s="99"/>
      <c r="D14" s="99"/>
      <c r="E14" s="99"/>
      <c r="F14" s="99" t="s">
        <v>340</v>
      </c>
      <c r="G14" s="99"/>
      <c r="H14" s="99" t="s">
        <v>341</v>
      </c>
      <c r="I14" s="99"/>
      <c r="J14" s="99" t="s">
        <v>342</v>
      </c>
      <c r="K14" s="99"/>
      <c r="L14" s="99"/>
      <c r="M14" s="99" t="s">
        <v>297</v>
      </c>
      <c r="N14" s="99"/>
      <c r="O14" s="99"/>
      <c r="P14" s="99"/>
      <c r="Q14" s="99"/>
      <c r="R14" s="99" t="s">
        <v>343</v>
      </c>
      <c r="S14" s="99" t="s">
        <v>344</v>
      </c>
      <c r="T14" s="99"/>
      <c r="U14" s="99"/>
      <c r="V14" s="99"/>
      <c r="W14" s="99"/>
      <c r="X14" s="99"/>
      <c r="Y14" s="99"/>
      <c r="Z14" s="99"/>
      <c r="AA14" s="99"/>
      <c r="AB14" s="99"/>
      <c r="AC14" s="99"/>
      <c r="AD14" s="99" t="s">
        <v>345</v>
      </c>
      <c r="AE14" s="99"/>
      <c r="AF14" s="99"/>
      <c r="AG14" s="99"/>
      <c r="AH14" s="99"/>
      <c r="AI14" s="99"/>
      <c r="AJ14" s="99"/>
      <c r="AK14" s="99"/>
      <c r="AL14" s="99"/>
      <c r="AM14" s="99"/>
      <c r="AN14" s="99"/>
    </row>
    <row r="15" spans="1:44" s="100" customFormat="1" x14ac:dyDescent="0.25">
      <c r="A15" s="101" t="s">
        <v>338</v>
      </c>
      <c r="B15" s="101" t="s">
        <v>346</v>
      </c>
      <c r="C15" s="101" t="s">
        <v>347</v>
      </c>
      <c r="D15" s="101" t="s">
        <v>348</v>
      </c>
      <c r="E15" s="101"/>
      <c r="F15" s="101"/>
      <c r="G15" s="101"/>
      <c r="H15" s="101"/>
      <c r="I15" s="101"/>
      <c r="J15" s="101"/>
      <c r="K15" s="101"/>
      <c r="L15" s="101"/>
      <c r="M15" s="101" t="s">
        <v>307</v>
      </c>
      <c r="N15" s="101" t="s">
        <v>349</v>
      </c>
      <c r="O15" s="101"/>
      <c r="P15" s="101"/>
      <c r="Q15" s="101" t="s">
        <v>350</v>
      </c>
      <c r="R15" s="101"/>
      <c r="S15" s="101"/>
      <c r="T15" s="101" t="s">
        <v>351</v>
      </c>
      <c r="U15" s="101"/>
      <c r="V15" s="101"/>
      <c r="W15" s="101"/>
      <c r="X15" s="101"/>
      <c r="Y15" s="101" t="s">
        <v>352</v>
      </c>
      <c r="Z15" s="101"/>
      <c r="AA15" s="101"/>
      <c r="AB15" s="101"/>
      <c r="AC15" s="101"/>
      <c r="AD15" s="101"/>
      <c r="AE15" s="101"/>
      <c r="AF15" s="101"/>
      <c r="AG15" s="101"/>
      <c r="AH15" s="101" t="s">
        <v>353</v>
      </c>
      <c r="AI15" s="101"/>
      <c r="AJ15" s="101"/>
      <c r="AK15" s="101"/>
      <c r="AL15" s="101"/>
      <c r="AM15" s="101"/>
      <c r="AN15" s="101" t="s">
        <v>354</v>
      </c>
    </row>
    <row r="16" spans="1:44" s="100" customFormat="1" x14ac:dyDescent="0.25">
      <c r="A16" s="99" t="s">
        <v>355</v>
      </c>
      <c r="B16" s="99"/>
      <c r="C16" s="99" t="s">
        <v>356</v>
      </c>
      <c r="D16" s="99"/>
      <c r="E16" s="99" t="s">
        <v>357</v>
      </c>
      <c r="F16" s="99"/>
      <c r="G16" s="99" t="s">
        <v>358</v>
      </c>
      <c r="H16" s="99" t="s">
        <v>359</v>
      </c>
      <c r="I16" s="99" t="s">
        <v>360</v>
      </c>
      <c r="J16" s="99" t="s">
        <v>361</v>
      </c>
      <c r="K16" s="99" t="s">
        <v>362</v>
      </c>
      <c r="L16" s="99" t="s">
        <v>363</v>
      </c>
      <c r="M16" s="99" t="s">
        <v>297</v>
      </c>
      <c r="N16" s="99" t="s">
        <v>364</v>
      </c>
      <c r="O16" s="99" t="s">
        <v>365</v>
      </c>
      <c r="P16" s="99" t="s">
        <v>366</v>
      </c>
      <c r="Q16" s="99"/>
      <c r="R16" s="99"/>
      <c r="S16" s="99"/>
      <c r="T16" s="99"/>
      <c r="U16" s="99" t="s">
        <v>367</v>
      </c>
      <c r="V16" s="99"/>
      <c r="W16" s="99" t="s">
        <v>368</v>
      </c>
      <c r="X16" s="99" t="s">
        <v>369</v>
      </c>
      <c r="Y16" s="99" t="s">
        <v>370</v>
      </c>
      <c r="Z16" s="99" t="s">
        <v>371</v>
      </c>
      <c r="AA16" s="99"/>
      <c r="AB16" s="99" t="s">
        <v>372</v>
      </c>
      <c r="AC16" s="99" t="s">
        <v>373</v>
      </c>
      <c r="AD16" s="99" t="s">
        <v>374</v>
      </c>
      <c r="AE16" s="99" t="s">
        <v>375</v>
      </c>
      <c r="AF16" s="99" t="s">
        <v>376</v>
      </c>
      <c r="AG16" s="99" t="s">
        <v>377</v>
      </c>
      <c r="AH16" s="99"/>
      <c r="AI16" s="99"/>
      <c r="AJ16" s="99"/>
      <c r="AK16" s="99"/>
      <c r="AL16" s="99" t="s">
        <v>378</v>
      </c>
      <c r="AM16" s="99" t="s">
        <v>378</v>
      </c>
      <c r="AN16" s="99" t="s">
        <v>379</v>
      </c>
    </row>
    <row r="17" spans="1:40" s="100" customFormat="1" ht="14.4" x14ac:dyDescent="0.25">
      <c r="A17" s="101" t="s">
        <v>355</v>
      </c>
      <c r="B17" s="101"/>
      <c r="C17" s="101"/>
      <c r="D17" s="101"/>
      <c r="E17" s="101"/>
      <c r="F17" s="101"/>
      <c r="G17" s="101"/>
      <c r="H17" s="101"/>
      <c r="I17" s="101"/>
      <c r="J17" s="101"/>
      <c r="K17" s="101"/>
      <c r="L17" s="101"/>
      <c r="M17" s="101" t="s">
        <v>297</v>
      </c>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row>
    <row r="18" spans="1:40" s="100" customFormat="1" ht="14.4" x14ac:dyDescent="0.25">
      <c r="A18" s="99" t="s">
        <v>355</v>
      </c>
      <c r="B18" s="99"/>
      <c r="C18" s="99"/>
      <c r="D18" s="99"/>
      <c r="E18" s="99"/>
      <c r="F18" s="99"/>
      <c r="G18" s="99"/>
      <c r="H18" s="99"/>
      <c r="I18" s="99"/>
      <c r="J18" s="99"/>
      <c r="K18" s="99"/>
      <c r="L18" s="99"/>
      <c r="M18" s="99" t="s">
        <v>297</v>
      </c>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row>
    <row r="19" spans="1:40" s="100" customFormat="1" x14ac:dyDescent="0.25">
      <c r="A19" s="101" t="s">
        <v>355</v>
      </c>
      <c r="B19" s="101" t="s">
        <v>380</v>
      </c>
      <c r="C19" s="101"/>
      <c r="D19" s="101" t="s">
        <v>381</v>
      </c>
      <c r="E19" s="101"/>
      <c r="F19" s="101"/>
      <c r="G19" s="101"/>
      <c r="H19" s="101"/>
      <c r="I19" s="101"/>
      <c r="J19" s="101"/>
      <c r="K19" s="101"/>
      <c r="L19" s="101"/>
      <c r="M19" s="101" t="s">
        <v>297</v>
      </c>
      <c r="N19" s="101"/>
      <c r="O19" s="101"/>
      <c r="P19" s="101"/>
      <c r="Q19" s="101"/>
      <c r="R19" s="101"/>
      <c r="S19" s="101" t="s">
        <v>382</v>
      </c>
      <c r="T19" s="101"/>
      <c r="U19" s="101"/>
      <c r="V19" s="101"/>
      <c r="W19" s="101"/>
      <c r="X19" s="101" t="s">
        <v>383</v>
      </c>
      <c r="Y19" s="101"/>
      <c r="Z19" s="101" t="s">
        <v>384</v>
      </c>
      <c r="AA19" s="101" t="s">
        <v>385</v>
      </c>
      <c r="AB19" s="101"/>
      <c r="AC19" s="101"/>
      <c r="AD19" s="101"/>
      <c r="AE19" s="101"/>
      <c r="AF19" s="101"/>
      <c r="AG19" s="101"/>
      <c r="AH19" s="101"/>
      <c r="AI19" s="101"/>
      <c r="AJ19" s="101"/>
      <c r="AK19" s="101"/>
      <c r="AL19" s="101"/>
      <c r="AM19" s="101"/>
      <c r="AN19" s="101"/>
    </row>
    <row r="20" spans="1:40" s="100" customFormat="1" x14ac:dyDescent="0.25">
      <c r="A20" s="99" t="s">
        <v>355</v>
      </c>
      <c r="B20" s="99"/>
      <c r="C20" s="99"/>
      <c r="D20" s="99"/>
      <c r="E20" s="99"/>
      <c r="F20" s="99"/>
      <c r="G20" s="99"/>
      <c r="H20" s="99"/>
      <c r="I20" s="99"/>
      <c r="J20" s="99"/>
      <c r="K20" s="99"/>
      <c r="L20" s="99"/>
      <c r="M20" s="99" t="s">
        <v>297</v>
      </c>
      <c r="N20" s="99"/>
      <c r="O20" s="99"/>
      <c r="P20" s="99"/>
      <c r="Q20" s="99"/>
      <c r="R20" s="99"/>
      <c r="S20" s="99" t="s">
        <v>386</v>
      </c>
      <c r="T20" s="99"/>
      <c r="U20" s="99"/>
      <c r="V20" s="99"/>
      <c r="W20" s="99"/>
      <c r="X20" s="99" t="s">
        <v>387</v>
      </c>
      <c r="Y20" s="99"/>
      <c r="Z20" s="99"/>
      <c r="AA20" s="99" t="s">
        <v>388</v>
      </c>
      <c r="AB20" s="99"/>
      <c r="AC20" s="99"/>
      <c r="AD20" s="99"/>
      <c r="AE20" s="99"/>
      <c r="AF20" s="99"/>
      <c r="AG20" s="99"/>
      <c r="AH20" s="99"/>
      <c r="AI20" s="99"/>
      <c r="AJ20" s="99"/>
      <c r="AK20" s="99"/>
      <c r="AL20" s="99"/>
      <c r="AM20" s="99"/>
      <c r="AN20" s="99"/>
    </row>
    <row r="21" spans="1:40" s="100" customFormat="1" ht="14.4" x14ac:dyDescent="0.25">
      <c r="A21" s="101" t="s">
        <v>355</v>
      </c>
      <c r="B21" s="101"/>
      <c r="C21" s="101"/>
      <c r="D21" s="101"/>
      <c r="E21" s="101"/>
      <c r="F21" s="101"/>
      <c r="G21" s="101"/>
      <c r="H21" s="101"/>
      <c r="I21" s="101"/>
      <c r="J21" s="101"/>
      <c r="K21" s="101"/>
      <c r="L21" s="101"/>
      <c r="M21" s="101" t="s">
        <v>297</v>
      </c>
      <c r="N21" s="101"/>
      <c r="O21" s="101"/>
      <c r="P21" s="101"/>
      <c r="Q21" s="101"/>
      <c r="R21" s="101"/>
      <c r="S21" s="101"/>
      <c r="T21" s="101"/>
      <c r="U21" s="101"/>
      <c r="V21" s="101"/>
      <c r="W21" s="101"/>
      <c r="X21" s="101"/>
      <c r="Y21" s="101"/>
      <c r="Z21" s="101"/>
      <c r="AA21" s="101"/>
      <c r="AB21" s="101"/>
      <c r="AC21" s="101"/>
      <c r="AD21" s="101"/>
      <c r="AE21" s="101"/>
      <c r="AF21" s="101"/>
      <c r="AG21" s="101"/>
      <c r="AH21" s="101"/>
      <c r="AI21" s="101"/>
      <c r="AJ21" s="101"/>
      <c r="AK21" s="101"/>
      <c r="AL21" s="101"/>
      <c r="AM21" s="101"/>
      <c r="AN21" s="101"/>
    </row>
    <row r="22" spans="1:40" s="100" customFormat="1" ht="14.4" x14ac:dyDescent="0.25">
      <c r="A22" s="99" t="s">
        <v>355</v>
      </c>
      <c r="B22" s="99"/>
      <c r="C22" s="99" t="s">
        <v>389</v>
      </c>
      <c r="D22" s="99"/>
      <c r="E22" s="99" t="s">
        <v>389</v>
      </c>
      <c r="F22" s="99"/>
      <c r="G22" s="99"/>
      <c r="H22" s="99"/>
      <c r="I22" s="99"/>
      <c r="J22" s="99" t="s">
        <v>390</v>
      </c>
      <c r="K22" s="99"/>
      <c r="L22" s="99"/>
      <c r="M22" s="99" t="s">
        <v>297</v>
      </c>
      <c r="N22" s="99"/>
      <c r="O22" s="99"/>
      <c r="P22" s="99"/>
      <c r="Q22" s="99"/>
      <c r="R22" s="99"/>
      <c r="S22" s="99"/>
      <c r="T22" s="99"/>
      <c r="U22" s="99"/>
      <c r="V22" s="99"/>
      <c r="W22" s="99"/>
      <c r="X22" s="99"/>
      <c r="Y22" s="99"/>
      <c r="Z22" s="99"/>
      <c r="AA22" s="99"/>
      <c r="AB22" s="99"/>
      <c r="AC22" s="99"/>
      <c r="AD22" s="99"/>
      <c r="AE22" s="99"/>
      <c r="AF22" s="99"/>
      <c r="AG22" s="99"/>
      <c r="AH22" s="99"/>
      <c r="AI22" s="99"/>
      <c r="AJ22" s="99"/>
      <c r="AK22" s="99"/>
      <c r="AL22" s="99"/>
      <c r="AM22" s="99"/>
      <c r="AN22" s="99"/>
    </row>
    <row r="23" spans="1:40" s="100" customFormat="1" ht="14.4" x14ac:dyDescent="0.25">
      <c r="A23" s="101" t="s">
        <v>355</v>
      </c>
      <c r="B23" s="101"/>
      <c r="C23" s="101"/>
      <c r="D23" s="101"/>
      <c r="E23" s="101"/>
      <c r="F23" s="101"/>
      <c r="G23" s="101"/>
      <c r="H23" s="101"/>
      <c r="I23" s="101"/>
      <c r="J23" s="101"/>
      <c r="K23" s="101"/>
      <c r="L23" s="101"/>
      <c r="M23" s="101" t="s">
        <v>297</v>
      </c>
      <c r="N23" s="101"/>
      <c r="O23" s="101"/>
      <c r="P23" s="101"/>
      <c r="Q23" s="101"/>
      <c r="R23" s="101"/>
      <c r="S23" s="101"/>
      <c r="T23" s="101"/>
      <c r="U23" s="101"/>
      <c r="V23" s="101"/>
      <c r="W23" s="101"/>
      <c r="X23" s="101"/>
      <c r="Y23" s="101"/>
      <c r="Z23" s="101"/>
      <c r="AA23" s="101"/>
      <c r="AB23" s="101"/>
      <c r="AC23" s="101"/>
      <c r="AD23" s="101"/>
      <c r="AE23" s="101"/>
      <c r="AF23" s="101"/>
      <c r="AG23" s="101"/>
      <c r="AH23" s="101"/>
      <c r="AI23" s="101"/>
      <c r="AJ23" s="101"/>
      <c r="AK23" s="101"/>
      <c r="AL23" s="101"/>
      <c r="AM23" s="101"/>
      <c r="AN23" s="101"/>
    </row>
    <row r="24" spans="1:40" s="100" customFormat="1" ht="14.4" x14ac:dyDescent="0.25">
      <c r="A24" s="99" t="s">
        <v>41</v>
      </c>
      <c r="B24" s="99"/>
      <c r="C24" s="99"/>
      <c r="D24" s="99"/>
      <c r="E24" s="99"/>
      <c r="F24" s="99"/>
      <c r="G24" s="99"/>
      <c r="H24" s="99"/>
      <c r="I24" s="99"/>
      <c r="J24" s="99"/>
      <c r="K24" s="99"/>
      <c r="L24" s="99"/>
      <c r="M24" s="99" t="s">
        <v>297</v>
      </c>
      <c r="N24" s="99"/>
      <c r="O24" s="99"/>
      <c r="P24" s="99"/>
      <c r="Q24" s="99"/>
      <c r="R24" s="99"/>
      <c r="S24" s="99"/>
      <c r="T24" s="99"/>
      <c r="U24" s="99"/>
      <c r="V24" s="99"/>
      <c r="W24" s="99"/>
      <c r="X24" s="99"/>
      <c r="Y24" s="99"/>
      <c r="Z24" s="99"/>
      <c r="AA24" s="99"/>
      <c r="AB24" s="99"/>
      <c r="AC24" s="99"/>
      <c r="AD24" s="99"/>
      <c r="AE24" s="99"/>
      <c r="AF24" s="99"/>
      <c r="AG24" s="99"/>
      <c r="AH24" s="99"/>
      <c r="AI24" s="99"/>
      <c r="AJ24" s="99"/>
      <c r="AK24" s="99"/>
      <c r="AL24" s="99"/>
      <c r="AM24" s="99"/>
      <c r="AN24" s="99"/>
    </row>
    <row r="25" spans="1:40" s="100" customFormat="1" ht="14.4" x14ac:dyDescent="0.25">
      <c r="A25" s="101" t="s">
        <v>41</v>
      </c>
      <c r="B25" s="101"/>
      <c r="C25" s="101"/>
      <c r="D25" s="101"/>
      <c r="E25" s="101"/>
      <c r="F25" s="101"/>
      <c r="G25" s="101"/>
      <c r="H25" s="101"/>
      <c r="I25" s="101"/>
      <c r="J25" s="101"/>
      <c r="K25" s="101"/>
      <c r="L25" s="101"/>
      <c r="M25" s="101" t="s">
        <v>297</v>
      </c>
      <c r="N25" s="101"/>
      <c r="O25" s="101"/>
      <c r="P25" s="101"/>
      <c r="Q25" s="101"/>
      <c r="R25" s="101"/>
      <c r="S25" s="101"/>
      <c r="T25" s="101"/>
      <c r="U25" s="101"/>
      <c r="V25" s="101"/>
      <c r="W25" s="101"/>
      <c r="X25" s="101"/>
      <c r="Y25" s="101"/>
      <c r="Z25" s="101"/>
      <c r="AA25" s="101"/>
      <c r="AB25" s="101" t="s">
        <v>391</v>
      </c>
      <c r="AC25" s="101"/>
      <c r="AD25" s="101"/>
      <c r="AE25" s="101"/>
      <c r="AF25" s="101"/>
      <c r="AG25" s="101"/>
      <c r="AH25" s="101"/>
      <c r="AI25" s="101"/>
      <c r="AJ25" s="101"/>
      <c r="AK25" s="101"/>
      <c r="AL25" s="101"/>
      <c r="AM25" s="101"/>
      <c r="AN25" s="101"/>
    </row>
    <row r="26" spans="1:40" s="100" customFormat="1" x14ac:dyDescent="0.25">
      <c r="A26" s="99" t="s">
        <v>41</v>
      </c>
      <c r="B26" s="99"/>
      <c r="C26" s="99"/>
      <c r="D26" s="99"/>
      <c r="E26" s="99"/>
      <c r="F26" s="99"/>
      <c r="G26" s="99"/>
      <c r="H26" s="99"/>
      <c r="I26" s="99"/>
      <c r="J26" s="99"/>
      <c r="K26" s="99"/>
      <c r="L26" s="99"/>
      <c r="M26" s="99" t="s">
        <v>297</v>
      </c>
      <c r="N26" s="99"/>
      <c r="O26" s="99"/>
      <c r="P26" s="99"/>
      <c r="Q26" s="99"/>
      <c r="R26" s="99"/>
      <c r="S26" s="99" t="s">
        <v>392</v>
      </c>
      <c r="T26" s="99"/>
      <c r="U26" s="99"/>
      <c r="V26" s="99"/>
      <c r="W26" s="99"/>
      <c r="X26" s="99"/>
      <c r="Y26" s="99"/>
      <c r="Z26" s="99" t="s">
        <v>393</v>
      </c>
      <c r="AA26" s="99"/>
      <c r="AB26" s="99" t="s">
        <v>394</v>
      </c>
      <c r="AC26" s="99"/>
      <c r="AD26" s="99"/>
      <c r="AE26" s="99" t="s">
        <v>395</v>
      </c>
      <c r="AF26" s="99"/>
      <c r="AG26" s="99"/>
      <c r="AH26" s="99"/>
      <c r="AI26" s="99"/>
      <c r="AJ26" s="99"/>
      <c r="AK26" s="99"/>
      <c r="AL26" s="99"/>
      <c r="AM26" s="99"/>
      <c r="AN26" s="99" t="s">
        <v>396</v>
      </c>
    </row>
    <row r="27" spans="1:40" s="100" customFormat="1" x14ac:dyDescent="0.25">
      <c r="A27" s="101" t="s">
        <v>46</v>
      </c>
      <c r="B27" s="101" t="s">
        <v>397</v>
      </c>
      <c r="C27" s="101" t="s">
        <v>398</v>
      </c>
      <c r="D27" s="101" t="s">
        <v>399</v>
      </c>
      <c r="E27" s="101" t="s">
        <v>400</v>
      </c>
      <c r="F27" s="101" t="s">
        <v>401</v>
      </c>
      <c r="G27" s="101" t="s">
        <v>402</v>
      </c>
      <c r="H27" s="101" t="s">
        <v>403</v>
      </c>
      <c r="I27" s="101" t="s">
        <v>404</v>
      </c>
      <c r="J27" s="101" t="s">
        <v>405</v>
      </c>
      <c r="K27" s="101" t="s">
        <v>406</v>
      </c>
      <c r="L27" s="101" t="s">
        <v>407</v>
      </c>
      <c r="M27" s="101" t="s">
        <v>297</v>
      </c>
      <c r="N27" s="101" t="s">
        <v>408</v>
      </c>
      <c r="O27" s="101" t="s">
        <v>409</v>
      </c>
      <c r="P27" s="101" t="s">
        <v>410</v>
      </c>
      <c r="Q27" s="101" t="s">
        <v>411</v>
      </c>
      <c r="R27" s="101" t="s">
        <v>412</v>
      </c>
      <c r="S27" s="101"/>
      <c r="T27" s="101" t="s">
        <v>413</v>
      </c>
      <c r="U27" s="101" t="s">
        <v>414</v>
      </c>
      <c r="V27" s="101" t="s">
        <v>415</v>
      </c>
      <c r="W27" s="101" t="s">
        <v>416</v>
      </c>
      <c r="X27" s="101" t="s">
        <v>417</v>
      </c>
      <c r="Y27" s="101" t="s">
        <v>418</v>
      </c>
      <c r="Z27" s="101" t="s">
        <v>419</v>
      </c>
      <c r="AA27" s="101" t="s">
        <v>420</v>
      </c>
      <c r="AB27" s="101" t="s">
        <v>421</v>
      </c>
      <c r="AC27" s="101" t="s">
        <v>422</v>
      </c>
      <c r="AD27" s="101" t="s">
        <v>423</v>
      </c>
      <c r="AE27" s="101"/>
      <c r="AF27" s="101" t="s">
        <v>424</v>
      </c>
      <c r="AG27" s="101" t="s">
        <v>425</v>
      </c>
      <c r="AH27" s="101" t="s">
        <v>426</v>
      </c>
      <c r="AI27" s="101" t="s">
        <v>427</v>
      </c>
      <c r="AJ27" s="101" t="s">
        <v>428</v>
      </c>
      <c r="AK27" s="101" t="s">
        <v>429</v>
      </c>
      <c r="AL27" s="101" t="s">
        <v>429</v>
      </c>
      <c r="AM27" s="101" t="s">
        <v>429</v>
      </c>
      <c r="AN27" s="101" t="s">
        <v>429</v>
      </c>
    </row>
    <row r="28" spans="1:40" s="100" customFormat="1" x14ac:dyDescent="0.25">
      <c r="A28" s="99" t="s">
        <v>46</v>
      </c>
      <c r="B28" s="99"/>
      <c r="C28" s="99" t="s">
        <v>430</v>
      </c>
      <c r="D28" s="99" t="s">
        <v>431</v>
      </c>
      <c r="E28" s="99" t="s">
        <v>432</v>
      </c>
      <c r="F28" s="99" t="s">
        <v>433</v>
      </c>
      <c r="G28" s="99" t="s">
        <v>434</v>
      </c>
      <c r="H28" s="99"/>
      <c r="I28" s="99"/>
      <c r="J28" s="99" t="s">
        <v>435</v>
      </c>
      <c r="K28" s="99" t="s">
        <v>436</v>
      </c>
      <c r="L28" s="99"/>
      <c r="M28" s="99" t="s">
        <v>326</v>
      </c>
      <c r="N28" s="99" t="s">
        <v>437</v>
      </c>
      <c r="O28" s="99" t="s">
        <v>438</v>
      </c>
      <c r="P28" s="99"/>
      <c r="Q28" s="99" t="s">
        <v>439</v>
      </c>
      <c r="R28" s="99"/>
      <c r="S28" s="99"/>
      <c r="T28" s="99" t="s">
        <v>440</v>
      </c>
      <c r="U28" s="99"/>
      <c r="V28" s="99" t="s">
        <v>441</v>
      </c>
      <c r="W28" s="99"/>
      <c r="X28" s="99"/>
      <c r="Y28" s="99"/>
      <c r="Z28" s="99"/>
      <c r="AA28" s="99" t="s">
        <v>442</v>
      </c>
      <c r="AB28" s="99"/>
      <c r="AC28" s="99" t="s">
        <v>443</v>
      </c>
      <c r="AD28" s="99"/>
      <c r="AE28" s="99"/>
      <c r="AF28" s="99"/>
      <c r="AG28" s="99"/>
      <c r="AH28" s="99" t="s">
        <v>444</v>
      </c>
      <c r="AI28" s="99"/>
      <c r="AJ28" s="99"/>
      <c r="AK28" s="99"/>
      <c r="AL28" s="99"/>
      <c r="AM28" s="99"/>
      <c r="AN28" s="99" t="s">
        <v>445</v>
      </c>
    </row>
    <row r="29" spans="1:40" s="100" customFormat="1" x14ac:dyDescent="0.25">
      <c r="A29" s="101" t="s">
        <v>46</v>
      </c>
      <c r="B29" s="101"/>
      <c r="C29" s="101"/>
      <c r="D29" s="101"/>
      <c r="E29" s="101"/>
      <c r="F29" s="101"/>
      <c r="G29" s="101"/>
      <c r="H29" s="101"/>
      <c r="I29" s="101"/>
      <c r="J29" s="101" t="s">
        <v>446</v>
      </c>
      <c r="K29" s="101" t="s">
        <v>447</v>
      </c>
      <c r="L29" s="101"/>
      <c r="M29" s="101" t="s">
        <v>297</v>
      </c>
      <c r="N29" s="101" t="s">
        <v>448</v>
      </c>
      <c r="O29" s="101" t="s">
        <v>449</v>
      </c>
      <c r="P29" s="101" t="s">
        <v>450</v>
      </c>
      <c r="Q29" s="101" t="s">
        <v>451</v>
      </c>
      <c r="R29" s="101" t="s">
        <v>452</v>
      </c>
      <c r="S29" s="101"/>
      <c r="T29" s="101" t="s">
        <v>453</v>
      </c>
      <c r="U29" s="101" t="s">
        <v>454</v>
      </c>
      <c r="V29" s="101" t="s">
        <v>455</v>
      </c>
      <c r="W29" s="101"/>
      <c r="X29" s="101" t="s">
        <v>456</v>
      </c>
      <c r="Y29" s="101" t="s">
        <v>457</v>
      </c>
      <c r="Z29" s="101"/>
      <c r="AA29" s="101"/>
      <c r="AB29" s="101"/>
      <c r="AC29" s="101"/>
      <c r="AD29" s="101"/>
      <c r="AE29" s="101"/>
      <c r="AF29" s="101" t="s">
        <v>458</v>
      </c>
      <c r="AG29" s="101"/>
      <c r="AH29" s="101" t="s">
        <v>459</v>
      </c>
      <c r="AI29" s="101"/>
      <c r="AJ29" s="101"/>
      <c r="AK29" s="101"/>
      <c r="AL29" s="101"/>
      <c r="AM29" s="101"/>
      <c r="AN29" s="101"/>
    </row>
    <row r="30" spans="1:40" s="100" customFormat="1" ht="14.4" x14ac:dyDescent="0.25">
      <c r="A30" s="99" t="s">
        <v>46</v>
      </c>
      <c r="B30" s="99"/>
      <c r="C30" s="99"/>
      <c r="D30" s="99"/>
      <c r="E30" s="99"/>
      <c r="F30" s="99"/>
      <c r="G30" s="99"/>
      <c r="H30" s="99"/>
      <c r="I30" s="99"/>
      <c r="J30" s="99"/>
      <c r="K30" s="99"/>
      <c r="L30" s="99"/>
      <c r="M30" s="99" t="s">
        <v>326</v>
      </c>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99"/>
      <c r="AN30" s="99"/>
    </row>
    <row r="31" spans="1:40" s="100" customFormat="1" x14ac:dyDescent="0.25">
      <c r="A31" s="101" t="s">
        <v>460</v>
      </c>
      <c r="B31" s="101" t="s">
        <v>461</v>
      </c>
      <c r="C31" s="101" t="s">
        <v>462</v>
      </c>
      <c r="D31" s="101" t="s">
        <v>463</v>
      </c>
      <c r="E31" s="101"/>
      <c r="F31" s="101" t="s">
        <v>464</v>
      </c>
      <c r="G31" s="101" t="s">
        <v>465</v>
      </c>
      <c r="H31" s="101"/>
      <c r="I31" s="101"/>
      <c r="J31" s="101"/>
      <c r="K31" s="101"/>
      <c r="L31" s="101" t="s">
        <v>466</v>
      </c>
      <c r="M31" s="101" t="s">
        <v>297</v>
      </c>
      <c r="N31" s="101"/>
      <c r="O31" s="101"/>
      <c r="P31" s="101"/>
      <c r="Q31" s="101"/>
      <c r="R31" s="101"/>
      <c r="S31" s="101" t="s">
        <v>467</v>
      </c>
      <c r="T31" s="101" t="s">
        <v>468</v>
      </c>
      <c r="U31" s="101"/>
      <c r="V31" s="101"/>
      <c r="W31" s="101"/>
      <c r="X31" s="101"/>
      <c r="Y31" s="101"/>
      <c r="Z31" s="101"/>
      <c r="AA31" s="101"/>
      <c r="AB31" s="101"/>
      <c r="AC31" s="101"/>
      <c r="AD31" s="101"/>
      <c r="AE31" s="101"/>
      <c r="AF31" s="101"/>
      <c r="AG31" s="101"/>
      <c r="AH31" s="101"/>
      <c r="AI31" s="101"/>
      <c r="AJ31" s="101"/>
      <c r="AK31" s="101"/>
      <c r="AL31" s="101"/>
      <c r="AM31" s="101"/>
      <c r="AN31" s="101"/>
    </row>
    <row r="32" spans="1:40" s="100" customFormat="1" x14ac:dyDescent="0.25">
      <c r="A32" s="99" t="s">
        <v>460</v>
      </c>
      <c r="B32" s="99"/>
      <c r="C32" s="99" t="s">
        <v>469</v>
      </c>
      <c r="D32" s="99"/>
      <c r="E32" s="99"/>
      <c r="F32" s="99"/>
      <c r="G32" s="99"/>
      <c r="H32" s="99"/>
      <c r="I32" s="99"/>
      <c r="J32" s="99"/>
      <c r="K32" s="99" t="s">
        <v>470</v>
      </c>
      <c r="L32" s="99"/>
      <c r="M32" s="99" t="s">
        <v>297</v>
      </c>
      <c r="N32" s="99"/>
      <c r="O32" s="99"/>
      <c r="P32" s="99"/>
      <c r="Q32" s="99"/>
      <c r="R32" s="99"/>
      <c r="S32" s="99" t="s">
        <v>471</v>
      </c>
      <c r="T32" s="99"/>
      <c r="U32" s="99"/>
      <c r="V32" s="99"/>
      <c r="W32" s="99"/>
      <c r="X32" s="99"/>
      <c r="Y32" s="99"/>
      <c r="Z32" s="99" t="s">
        <v>472</v>
      </c>
      <c r="AA32" s="99"/>
      <c r="AB32" s="99"/>
      <c r="AC32" s="99"/>
      <c r="AD32" s="99"/>
      <c r="AE32" s="99"/>
      <c r="AF32" s="99"/>
      <c r="AG32" s="99"/>
      <c r="AH32" s="99"/>
      <c r="AI32" s="99"/>
      <c r="AJ32" s="99"/>
      <c r="AK32" s="99"/>
      <c r="AL32" s="99"/>
      <c r="AM32" s="99"/>
      <c r="AN32" s="99" t="s">
        <v>473</v>
      </c>
    </row>
    <row r="33" spans="1:40" s="100" customFormat="1" x14ac:dyDescent="0.25">
      <c r="A33" s="101" t="s">
        <v>474</v>
      </c>
      <c r="B33" s="101" t="s">
        <v>475</v>
      </c>
      <c r="C33" s="101"/>
      <c r="D33" s="101" t="s">
        <v>476</v>
      </c>
      <c r="E33" s="101"/>
      <c r="F33" s="101" t="s">
        <v>477</v>
      </c>
      <c r="G33" s="101"/>
      <c r="H33" s="101" t="s">
        <v>478</v>
      </c>
      <c r="I33" s="101" t="s">
        <v>479</v>
      </c>
      <c r="J33" s="101"/>
      <c r="K33" s="101"/>
      <c r="L33" s="101" t="s">
        <v>480</v>
      </c>
      <c r="M33" s="101" t="s">
        <v>297</v>
      </c>
      <c r="N33" s="101"/>
      <c r="O33" s="101"/>
      <c r="P33" s="101" t="s">
        <v>481</v>
      </c>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row>
    <row r="34" spans="1:40" s="100" customFormat="1" x14ac:dyDescent="0.25">
      <c r="A34" s="99" t="s">
        <v>474</v>
      </c>
      <c r="B34" s="99"/>
      <c r="C34" s="99"/>
      <c r="D34" s="99"/>
      <c r="E34" s="99"/>
      <c r="F34" s="99"/>
      <c r="G34" s="99"/>
      <c r="H34" s="99" t="s">
        <v>482</v>
      </c>
      <c r="I34" s="99"/>
      <c r="J34" s="99"/>
      <c r="K34" s="99"/>
      <c r="L34" s="99"/>
      <c r="M34" s="99" t="s">
        <v>297</v>
      </c>
      <c r="N34" s="99"/>
      <c r="O34" s="99"/>
      <c r="P34" s="99"/>
      <c r="Q34" s="99"/>
      <c r="R34" s="99"/>
      <c r="S34" s="99"/>
      <c r="T34" s="99" t="s">
        <v>483</v>
      </c>
      <c r="U34" s="99"/>
      <c r="V34" s="99"/>
      <c r="W34" s="99"/>
      <c r="X34" s="99"/>
      <c r="Y34" s="99"/>
      <c r="Z34" s="99" t="s">
        <v>484</v>
      </c>
      <c r="AA34" s="99"/>
      <c r="AB34" s="99"/>
      <c r="AC34" s="99"/>
      <c r="AD34" s="99" t="s">
        <v>485</v>
      </c>
      <c r="AE34" s="99"/>
      <c r="AF34" s="99"/>
      <c r="AG34" s="99"/>
      <c r="AH34" s="99"/>
      <c r="AI34" s="99"/>
      <c r="AJ34" s="99"/>
      <c r="AK34" s="99"/>
      <c r="AL34" s="99"/>
      <c r="AM34" s="99"/>
      <c r="AN34" s="99"/>
    </row>
    <row r="35" spans="1:40" s="100" customFormat="1" x14ac:dyDescent="0.25">
      <c r="A35" s="101" t="s">
        <v>474</v>
      </c>
      <c r="B35" s="101"/>
      <c r="C35" s="101"/>
      <c r="D35" s="101"/>
      <c r="E35" s="101"/>
      <c r="F35" s="101"/>
      <c r="G35" s="101"/>
      <c r="H35" s="101"/>
      <c r="I35" s="101"/>
      <c r="J35" s="101"/>
      <c r="K35" s="101" t="s">
        <v>486</v>
      </c>
      <c r="L35" s="101"/>
      <c r="M35" s="101" t="s">
        <v>297</v>
      </c>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c r="AN35" s="101"/>
    </row>
    <row r="36" spans="1:40" s="100" customFormat="1" x14ac:dyDescent="0.25">
      <c r="A36" s="99" t="s">
        <v>474</v>
      </c>
      <c r="B36" s="99"/>
      <c r="C36" s="99"/>
      <c r="D36" s="99" t="s">
        <v>487</v>
      </c>
      <c r="E36" s="99"/>
      <c r="F36" s="99"/>
      <c r="G36" s="99" t="s">
        <v>488</v>
      </c>
      <c r="H36" s="99" t="s">
        <v>489</v>
      </c>
      <c r="I36" s="99"/>
      <c r="J36" s="99"/>
      <c r="K36" s="99" t="s">
        <v>490</v>
      </c>
      <c r="L36" s="99"/>
      <c r="M36" s="99" t="s">
        <v>297</v>
      </c>
      <c r="N36" s="99"/>
      <c r="O36" s="99"/>
      <c r="P36" s="99"/>
      <c r="Q36" s="99" t="s">
        <v>491</v>
      </c>
      <c r="R36" s="99"/>
      <c r="S36" s="99"/>
      <c r="T36" s="99"/>
      <c r="U36" s="99"/>
      <c r="V36" s="99"/>
      <c r="W36" s="99"/>
      <c r="X36" s="99"/>
      <c r="Y36" s="99"/>
      <c r="Z36" s="99"/>
      <c r="AA36" s="99" t="s">
        <v>492</v>
      </c>
      <c r="AB36" s="99"/>
      <c r="AC36" s="99"/>
      <c r="AD36" s="99"/>
      <c r="AE36" s="99"/>
      <c r="AF36" s="99" t="s">
        <v>493</v>
      </c>
      <c r="AG36" s="99"/>
      <c r="AH36" s="99"/>
      <c r="AI36" s="99"/>
      <c r="AJ36" s="99"/>
      <c r="AK36" s="99"/>
      <c r="AL36" s="99"/>
      <c r="AM36" s="99"/>
      <c r="AN36" s="99"/>
    </row>
    <row r="37" spans="1:40" s="100" customFormat="1" x14ac:dyDescent="0.25">
      <c r="A37" s="101" t="s">
        <v>474</v>
      </c>
      <c r="B37" s="101" t="s">
        <v>494</v>
      </c>
      <c r="C37" s="101" t="s">
        <v>495</v>
      </c>
      <c r="D37" s="101"/>
      <c r="E37" s="101" t="s">
        <v>496</v>
      </c>
      <c r="F37" s="101" t="s">
        <v>497</v>
      </c>
      <c r="G37" s="101"/>
      <c r="H37" s="101"/>
      <c r="I37" s="101" t="s">
        <v>498</v>
      </c>
      <c r="J37" s="101" t="s">
        <v>499</v>
      </c>
      <c r="K37" s="101" t="s">
        <v>500</v>
      </c>
      <c r="L37" s="101" t="s">
        <v>501</v>
      </c>
      <c r="M37" s="101" t="s">
        <v>502</v>
      </c>
      <c r="N37" s="101" t="s">
        <v>503</v>
      </c>
      <c r="O37" s="101"/>
      <c r="P37" s="101"/>
      <c r="Q37" s="101"/>
      <c r="R37" s="101"/>
      <c r="S37" s="101"/>
      <c r="T37" s="101"/>
      <c r="U37" s="101"/>
      <c r="V37" s="101"/>
      <c r="W37" s="101"/>
      <c r="X37" s="101"/>
      <c r="Y37" s="101"/>
      <c r="Z37" s="101"/>
      <c r="AA37" s="101"/>
      <c r="AB37" s="101"/>
      <c r="AC37" s="101"/>
      <c r="AD37" s="101"/>
      <c r="AE37" s="101"/>
      <c r="AF37" s="101"/>
      <c r="AG37" s="101"/>
      <c r="AH37" s="101"/>
      <c r="AI37" s="101" t="s">
        <v>504</v>
      </c>
      <c r="AJ37" s="101"/>
      <c r="AK37" s="101"/>
      <c r="AL37" s="101"/>
      <c r="AM37" s="101"/>
      <c r="AN37" s="101"/>
    </row>
    <row r="38" spans="1:40" s="100" customFormat="1" x14ac:dyDescent="0.25">
      <c r="A38" s="99" t="s">
        <v>505</v>
      </c>
      <c r="B38" s="99"/>
      <c r="C38" s="99"/>
      <c r="D38" s="99"/>
      <c r="E38" s="99"/>
      <c r="F38" s="99"/>
      <c r="G38" s="99"/>
      <c r="H38" s="99"/>
      <c r="I38" s="99"/>
      <c r="J38" s="99"/>
      <c r="K38" s="99"/>
      <c r="L38" s="99"/>
      <c r="M38" s="99" t="s">
        <v>307</v>
      </c>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99"/>
    </row>
    <row r="39" spans="1:40" s="100" customFormat="1" x14ac:dyDescent="0.25">
      <c r="A39" s="101" t="s">
        <v>505</v>
      </c>
      <c r="B39" s="101"/>
      <c r="C39" s="101"/>
      <c r="D39" s="101"/>
      <c r="E39" s="101"/>
      <c r="F39" s="101"/>
      <c r="G39" s="101"/>
      <c r="H39" s="101" t="s">
        <v>506</v>
      </c>
      <c r="I39" s="101" t="s">
        <v>507</v>
      </c>
      <c r="J39" s="101"/>
      <c r="K39" s="101"/>
      <c r="L39" s="101"/>
      <c r="M39" s="101" t="s">
        <v>297</v>
      </c>
      <c r="N39" s="101"/>
      <c r="O39" s="101"/>
      <c r="P39" s="101"/>
      <c r="Q39" s="101"/>
      <c r="R39" s="101"/>
      <c r="S39" s="101"/>
      <c r="T39" s="101"/>
      <c r="U39" s="101"/>
      <c r="V39" s="101" t="s">
        <v>508</v>
      </c>
      <c r="W39" s="101" t="s">
        <v>509</v>
      </c>
      <c r="X39" s="101"/>
      <c r="Y39" s="101"/>
      <c r="Z39" s="101"/>
      <c r="AA39" s="101"/>
      <c r="AB39" s="101"/>
      <c r="AC39" s="101"/>
      <c r="AD39" s="101" t="s">
        <v>510</v>
      </c>
      <c r="AE39" s="101"/>
      <c r="AF39" s="101"/>
      <c r="AG39" s="101"/>
      <c r="AH39" s="101"/>
      <c r="AI39" s="101"/>
      <c r="AJ39" s="101"/>
      <c r="AK39" s="101"/>
      <c r="AL39" s="101"/>
      <c r="AM39" s="101"/>
      <c r="AN39" s="101"/>
    </row>
    <row r="40" spans="1:40" s="100" customFormat="1" x14ac:dyDescent="0.25">
      <c r="A40" s="99" t="s">
        <v>505</v>
      </c>
      <c r="B40" s="99"/>
      <c r="C40" s="99"/>
      <c r="D40" s="99"/>
      <c r="E40" s="99"/>
      <c r="F40" s="99"/>
      <c r="G40" s="99"/>
      <c r="H40" s="99" t="s">
        <v>511</v>
      </c>
      <c r="I40" s="99" t="s">
        <v>512</v>
      </c>
      <c r="J40" s="99"/>
      <c r="K40" s="99"/>
      <c r="L40" s="99"/>
      <c r="M40" s="99" t="s">
        <v>297</v>
      </c>
      <c r="N40" s="99"/>
      <c r="O40" s="99"/>
      <c r="P40" s="99"/>
      <c r="Q40" s="99"/>
      <c r="R40" s="99"/>
      <c r="S40" s="99"/>
      <c r="T40" s="99"/>
      <c r="U40" s="99"/>
      <c r="V40" s="99" t="s">
        <v>513</v>
      </c>
      <c r="W40" s="99"/>
      <c r="X40" s="99"/>
      <c r="Y40" s="99"/>
      <c r="Z40" s="99"/>
      <c r="AA40" s="99"/>
      <c r="AB40" s="99"/>
      <c r="AC40" s="99"/>
      <c r="AD40" s="99" t="s">
        <v>514</v>
      </c>
      <c r="AE40" s="99"/>
      <c r="AF40" s="99"/>
      <c r="AG40" s="99"/>
      <c r="AH40" s="99" t="s">
        <v>515</v>
      </c>
      <c r="AI40" s="99"/>
      <c r="AJ40" s="99"/>
      <c r="AK40" s="99"/>
      <c r="AL40" s="99"/>
      <c r="AM40" s="99"/>
      <c r="AN40" s="99"/>
    </row>
    <row r="41" spans="1:40" s="100" customFormat="1" x14ac:dyDescent="0.25">
      <c r="A41" s="101" t="s">
        <v>59</v>
      </c>
      <c r="B41" s="101" t="s">
        <v>516</v>
      </c>
      <c r="C41" s="101"/>
      <c r="D41" s="101"/>
      <c r="E41" s="101"/>
      <c r="F41" s="101"/>
      <c r="G41" s="101"/>
      <c r="H41" s="101" t="s">
        <v>517</v>
      </c>
      <c r="I41" s="101"/>
      <c r="J41" s="101"/>
      <c r="K41" s="101" t="s">
        <v>518</v>
      </c>
      <c r="L41" s="101"/>
      <c r="M41" s="101" t="s">
        <v>307</v>
      </c>
      <c r="N41" s="101" t="s">
        <v>519</v>
      </c>
      <c r="O41" s="101"/>
      <c r="P41" s="101"/>
      <c r="Q41" s="101" t="s">
        <v>520</v>
      </c>
      <c r="R41" s="101" t="s">
        <v>521</v>
      </c>
      <c r="S41" s="101"/>
      <c r="T41" s="101" t="s">
        <v>522</v>
      </c>
      <c r="U41" s="101" t="s">
        <v>523</v>
      </c>
      <c r="V41" s="101"/>
      <c r="W41" s="101"/>
      <c r="X41" s="101"/>
      <c r="Y41" s="101" t="s">
        <v>524</v>
      </c>
      <c r="Z41" s="101"/>
      <c r="AA41" s="101"/>
      <c r="AB41" s="101"/>
      <c r="AC41" s="101"/>
      <c r="AD41" s="101"/>
      <c r="AE41" s="101"/>
      <c r="AF41" s="101"/>
      <c r="AG41" s="101"/>
      <c r="AH41" s="101"/>
      <c r="AI41" s="101"/>
      <c r="AJ41" s="101"/>
      <c r="AK41" s="101" t="s">
        <v>525</v>
      </c>
      <c r="AL41" s="101"/>
      <c r="AM41" s="101"/>
      <c r="AN41" s="101"/>
    </row>
    <row r="42" spans="1:40" s="100" customFormat="1" x14ac:dyDescent="0.25">
      <c r="A42" s="99" t="s">
        <v>59</v>
      </c>
      <c r="B42" s="99"/>
      <c r="C42" s="99"/>
      <c r="D42" s="99" t="s">
        <v>526</v>
      </c>
      <c r="E42" s="99"/>
      <c r="F42" s="99" t="s">
        <v>527</v>
      </c>
      <c r="G42" s="99"/>
      <c r="H42" s="99" t="s">
        <v>528</v>
      </c>
      <c r="I42" s="99"/>
      <c r="J42" s="99"/>
      <c r="K42" s="99" t="s">
        <v>529</v>
      </c>
      <c r="L42" s="99"/>
      <c r="M42" s="99" t="s">
        <v>297</v>
      </c>
      <c r="N42" s="99"/>
      <c r="O42" s="99"/>
      <c r="P42" s="99"/>
      <c r="Q42" s="99"/>
      <c r="R42" s="99"/>
      <c r="S42" s="99" t="s">
        <v>530</v>
      </c>
      <c r="T42" s="99" t="s">
        <v>531</v>
      </c>
      <c r="U42" s="99"/>
      <c r="V42" s="99"/>
      <c r="W42" s="99" t="s">
        <v>532</v>
      </c>
      <c r="X42" s="99"/>
      <c r="Y42" s="99"/>
      <c r="Z42" s="99"/>
      <c r="AA42" s="99" t="s">
        <v>529</v>
      </c>
      <c r="AB42" s="99"/>
      <c r="AC42" s="99" t="s">
        <v>533</v>
      </c>
      <c r="AD42" s="99"/>
      <c r="AE42" s="99" t="s">
        <v>534</v>
      </c>
      <c r="AF42" s="99"/>
      <c r="AG42" s="99"/>
      <c r="AH42" s="99" t="s">
        <v>535</v>
      </c>
      <c r="AI42" s="99" t="s">
        <v>536</v>
      </c>
      <c r="AJ42" s="99"/>
      <c r="AK42" s="99"/>
      <c r="AL42" s="99" t="s">
        <v>537</v>
      </c>
      <c r="AM42" s="99" t="s">
        <v>538</v>
      </c>
      <c r="AN42" s="99" t="s">
        <v>539</v>
      </c>
    </row>
    <row r="43" spans="1:40" s="100" customFormat="1" x14ac:dyDescent="0.25">
      <c r="A43" s="101" t="s">
        <v>59</v>
      </c>
      <c r="B43" s="101"/>
      <c r="C43" s="101"/>
      <c r="D43" s="101"/>
      <c r="E43" s="101"/>
      <c r="F43" s="101"/>
      <c r="G43" s="101"/>
      <c r="H43" s="101"/>
      <c r="I43" s="101"/>
      <c r="J43" s="101"/>
      <c r="K43" s="101"/>
      <c r="L43" s="101" t="s">
        <v>540</v>
      </c>
      <c r="M43" s="101" t="s">
        <v>297</v>
      </c>
      <c r="N43" s="101"/>
      <c r="O43" s="101"/>
      <c r="P43" s="101"/>
      <c r="Q43" s="101"/>
      <c r="R43" s="101"/>
      <c r="S43" s="101" t="s">
        <v>541</v>
      </c>
      <c r="T43" s="101"/>
      <c r="U43" s="101"/>
      <c r="V43" s="101"/>
      <c r="W43" s="101"/>
      <c r="X43" s="101"/>
      <c r="Y43" s="101"/>
      <c r="Z43" s="101"/>
      <c r="AA43" s="101"/>
      <c r="AB43" s="101"/>
      <c r="AC43" s="101"/>
      <c r="AD43" s="101"/>
      <c r="AE43" s="101" t="s">
        <v>542</v>
      </c>
      <c r="AF43" s="101"/>
      <c r="AG43" s="101"/>
      <c r="AH43" s="101"/>
      <c r="AI43" s="101"/>
      <c r="AJ43" s="101"/>
      <c r="AK43" s="101"/>
      <c r="AL43" s="101"/>
      <c r="AM43" s="101"/>
      <c r="AN43" s="101"/>
    </row>
    <row r="44" spans="1:40" s="100" customFormat="1" x14ac:dyDescent="0.25">
      <c r="A44" s="99" t="s">
        <v>59</v>
      </c>
      <c r="B44" s="99" t="s">
        <v>543</v>
      </c>
      <c r="C44" s="99"/>
      <c r="D44" s="99" t="s">
        <v>544</v>
      </c>
      <c r="E44" s="99"/>
      <c r="F44" s="99"/>
      <c r="G44" s="99" t="s">
        <v>545</v>
      </c>
      <c r="H44" s="99"/>
      <c r="I44" s="99"/>
      <c r="J44" s="99"/>
      <c r="K44" s="99" t="s">
        <v>546</v>
      </c>
      <c r="L44" s="99" t="s">
        <v>547</v>
      </c>
      <c r="M44" s="99" t="s">
        <v>297</v>
      </c>
      <c r="N44" s="99"/>
      <c r="O44" s="99" t="s">
        <v>548</v>
      </c>
      <c r="P44" s="99"/>
      <c r="Q44" s="99" t="s">
        <v>549</v>
      </c>
      <c r="R44" s="99"/>
      <c r="S44" s="99" t="s">
        <v>550</v>
      </c>
      <c r="T44" s="99"/>
      <c r="U44" s="99"/>
      <c r="V44" s="99"/>
      <c r="W44" s="99"/>
      <c r="X44" s="99" t="s">
        <v>551</v>
      </c>
      <c r="Y44" s="99" t="s">
        <v>552</v>
      </c>
      <c r="Z44" s="99" t="s">
        <v>553</v>
      </c>
      <c r="AA44" s="99"/>
      <c r="AB44" s="99"/>
      <c r="AC44" s="99" t="s">
        <v>554</v>
      </c>
      <c r="AD44" s="99" t="s">
        <v>555</v>
      </c>
      <c r="AE44" s="99" t="s">
        <v>556</v>
      </c>
      <c r="AF44" s="99"/>
      <c r="AG44" s="99"/>
      <c r="AH44" s="99"/>
      <c r="AI44" s="99"/>
      <c r="AJ44" s="99"/>
      <c r="AK44" s="99"/>
      <c r="AL44" s="99"/>
      <c r="AM44" s="99"/>
      <c r="AN44" s="99"/>
    </row>
    <row r="45" spans="1:40" s="100" customFormat="1" x14ac:dyDescent="0.25">
      <c r="A45" s="101" t="s">
        <v>59</v>
      </c>
      <c r="B45" s="101"/>
      <c r="C45" s="101"/>
      <c r="D45" s="101"/>
      <c r="E45" s="101"/>
      <c r="F45" s="101"/>
      <c r="G45" s="101"/>
      <c r="H45" s="101"/>
      <c r="I45" s="101"/>
      <c r="J45" s="101"/>
      <c r="K45" s="101"/>
      <c r="L45" s="101"/>
      <c r="M45" s="101" t="s">
        <v>297</v>
      </c>
      <c r="N45" s="101"/>
      <c r="O45" s="101"/>
      <c r="P45" s="101"/>
      <c r="Q45" s="101"/>
      <c r="R45" s="101"/>
      <c r="S45" s="101"/>
      <c r="T45" s="101"/>
      <c r="U45" s="101"/>
      <c r="V45" s="101"/>
      <c r="W45" s="101"/>
      <c r="X45" s="101"/>
      <c r="Y45" s="101"/>
      <c r="Z45" s="101"/>
      <c r="AA45" s="101"/>
      <c r="AB45" s="101"/>
      <c r="AC45" s="101"/>
      <c r="AD45" s="101"/>
      <c r="AE45" s="101"/>
      <c r="AF45" s="101"/>
      <c r="AG45" s="101"/>
      <c r="AH45" s="101"/>
      <c r="AI45" s="101"/>
      <c r="AJ45" s="101"/>
      <c r="AK45" s="101"/>
      <c r="AL45" s="101"/>
      <c r="AM45" s="101"/>
      <c r="AN45" s="101"/>
    </row>
    <row r="46" spans="1:40" s="100" customFormat="1" x14ac:dyDescent="0.25">
      <c r="A46" s="99" t="s">
        <v>59</v>
      </c>
      <c r="B46" s="99"/>
      <c r="C46" s="99"/>
      <c r="D46" s="99"/>
      <c r="E46" s="99"/>
      <c r="F46" s="99"/>
      <c r="G46" s="99"/>
      <c r="H46" s="99"/>
      <c r="I46" s="99"/>
      <c r="J46" s="99"/>
      <c r="K46" s="99"/>
      <c r="L46" s="99"/>
      <c r="M46" s="99" t="s">
        <v>297</v>
      </c>
      <c r="N46" s="99"/>
      <c r="O46" s="99"/>
      <c r="P46" s="99"/>
      <c r="Q46" s="99"/>
      <c r="R46" s="99"/>
      <c r="S46" s="99"/>
      <c r="T46" s="99"/>
      <c r="U46" s="99"/>
      <c r="V46" s="99"/>
      <c r="W46" s="99"/>
      <c r="X46" s="99"/>
      <c r="Y46" s="99"/>
      <c r="Z46" s="99"/>
      <c r="AA46" s="99"/>
      <c r="AB46" s="99"/>
      <c r="AC46" s="99"/>
      <c r="AD46" s="99"/>
      <c r="AE46" s="99"/>
      <c r="AF46" s="99"/>
      <c r="AG46" s="99"/>
      <c r="AH46" s="99"/>
      <c r="AI46" s="99"/>
      <c r="AJ46" s="99"/>
      <c r="AK46" s="99"/>
      <c r="AL46" s="99"/>
      <c r="AM46" s="99"/>
      <c r="AN46" s="99"/>
    </row>
    <row r="47" spans="1:40" s="100" customFormat="1" x14ac:dyDescent="0.25">
      <c r="A47" s="101" t="s">
        <v>59</v>
      </c>
      <c r="B47" s="101"/>
      <c r="C47" s="101"/>
      <c r="D47" s="101"/>
      <c r="E47" s="101"/>
      <c r="F47" s="101"/>
      <c r="G47" s="101"/>
      <c r="H47" s="101"/>
      <c r="I47" s="101"/>
      <c r="J47" s="101"/>
      <c r="K47" s="101"/>
      <c r="L47" s="101"/>
      <c r="M47" s="101" t="s">
        <v>297</v>
      </c>
      <c r="N47" s="101"/>
      <c r="O47" s="101"/>
      <c r="P47" s="101"/>
      <c r="Q47" s="101"/>
      <c r="R47" s="101"/>
      <c r="S47" s="101"/>
      <c r="T47" s="101"/>
      <c r="U47" s="101"/>
      <c r="V47" s="101"/>
      <c r="W47" s="101"/>
      <c r="X47" s="101"/>
      <c r="Y47" s="101"/>
      <c r="Z47" s="101"/>
      <c r="AA47" s="101"/>
      <c r="AB47" s="101"/>
      <c r="AC47" s="101"/>
      <c r="AD47" s="101"/>
      <c r="AE47" s="101"/>
      <c r="AF47" s="101"/>
      <c r="AG47" s="101"/>
      <c r="AH47" s="101"/>
      <c r="AI47" s="101"/>
      <c r="AJ47" s="101"/>
      <c r="AK47" s="101"/>
      <c r="AL47" s="101"/>
      <c r="AM47" s="101"/>
      <c r="AN47" s="101"/>
    </row>
    <row r="48" spans="1:40" s="100" customFormat="1" x14ac:dyDescent="0.25">
      <c r="A48" s="99" t="s">
        <v>59</v>
      </c>
      <c r="B48" s="99"/>
      <c r="C48" s="99"/>
      <c r="D48" s="99"/>
      <c r="E48" s="99"/>
      <c r="F48" s="99"/>
      <c r="G48" s="99"/>
      <c r="H48" s="99"/>
      <c r="I48" s="99"/>
      <c r="J48" s="99"/>
      <c r="K48" s="99"/>
      <c r="L48" s="99"/>
      <c r="M48" s="99" t="s">
        <v>297</v>
      </c>
      <c r="N48" s="99"/>
      <c r="O48" s="99"/>
      <c r="P48" s="99"/>
      <c r="Q48" s="99"/>
      <c r="R48" s="99"/>
      <c r="S48" s="99"/>
      <c r="T48" s="99"/>
      <c r="U48" s="99"/>
      <c r="V48" s="99"/>
      <c r="W48" s="99"/>
      <c r="X48" s="99"/>
      <c r="Y48" s="99"/>
      <c r="Z48" s="99"/>
      <c r="AA48" s="99"/>
      <c r="AB48" s="99"/>
      <c r="AC48" s="99"/>
      <c r="AD48" s="99"/>
      <c r="AE48" s="99"/>
      <c r="AF48" s="99"/>
      <c r="AG48" s="99"/>
      <c r="AH48" s="99"/>
      <c r="AI48" s="99"/>
      <c r="AJ48" s="99"/>
      <c r="AK48" s="99"/>
      <c r="AL48" s="99"/>
      <c r="AM48" s="99"/>
      <c r="AN48" s="99"/>
    </row>
    <row r="49" spans="1:40" s="100" customFormat="1" x14ac:dyDescent="0.25">
      <c r="A49" s="101" t="s">
        <v>38</v>
      </c>
      <c r="B49" s="101"/>
      <c r="C49" s="101"/>
      <c r="D49" s="101"/>
      <c r="E49" s="101"/>
      <c r="F49" s="101"/>
      <c r="G49" s="101"/>
      <c r="H49" s="101"/>
      <c r="I49" s="101"/>
      <c r="J49" s="101" t="s">
        <v>557</v>
      </c>
      <c r="K49" s="101" t="s">
        <v>558</v>
      </c>
      <c r="L49" s="101" t="s">
        <v>559</v>
      </c>
      <c r="M49" s="101" t="s">
        <v>297</v>
      </c>
      <c r="N49" s="101"/>
      <c r="O49" s="101" t="s">
        <v>560</v>
      </c>
      <c r="P49" s="101"/>
      <c r="Q49" s="101"/>
      <c r="R49" s="101"/>
      <c r="S49" s="101" t="s">
        <v>561</v>
      </c>
      <c r="T49" s="101" t="s">
        <v>562</v>
      </c>
      <c r="U49" s="101"/>
      <c r="V49" s="101"/>
      <c r="W49" s="101" t="s">
        <v>563</v>
      </c>
      <c r="X49" s="101" t="s">
        <v>564</v>
      </c>
      <c r="Y49" s="101" t="s">
        <v>565</v>
      </c>
      <c r="Z49" s="101" t="s">
        <v>566</v>
      </c>
      <c r="AA49" s="101"/>
      <c r="AB49" s="101" t="s">
        <v>567</v>
      </c>
      <c r="AC49" s="101"/>
      <c r="AD49" s="101"/>
      <c r="AE49" s="101" t="s">
        <v>568</v>
      </c>
      <c r="AF49" s="101"/>
      <c r="AG49" s="101"/>
      <c r="AH49" s="101"/>
      <c r="AI49" s="101" t="s">
        <v>569</v>
      </c>
      <c r="AJ49" s="101"/>
      <c r="AK49" s="101"/>
      <c r="AL49" s="101"/>
      <c r="AM49" s="101"/>
      <c r="AN49" s="101"/>
    </row>
    <row r="50" spans="1:40" s="100" customFormat="1" x14ac:dyDescent="0.25">
      <c r="A50" s="99" t="s">
        <v>38</v>
      </c>
      <c r="B50" s="99"/>
      <c r="C50" s="99"/>
      <c r="D50" s="99"/>
      <c r="E50" s="99"/>
      <c r="F50" s="99"/>
      <c r="G50" s="99"/>
      <c r="H50" s="99"/>
      <c r="I50" s="99"/>
      <c r="J50" s="99"/>
      <c r="K50" s="99"/>
      <c r="L50" s="99"/>
      <c r="M50" s="99" t="s">
        <v>297</v>
      </c>
      <c r="N50" s="99"/>
      <c r="O50" s="99"/>
      <c r="P50" s="99"/>
      <c r="Q50" s="99"/>
      <c r="R50" s="99"/>
      <c r="S50" s="99"/>
      <c r="T50" s="99"/>
      <c r="U50" s="99"/>
      <c r="V50" s="99"/>
      <c r="W50" s="99"/>
      <c r="X50" s="99"/>
      <c r="Y50" s="99"/>
      <c r="Z50" s="99"/>
      <c r="AA50" s="99"/>
      <c r="AB50" s="99"/>
      <c r="AC50" s="99"/>
      <c r="AD50" s="99"/>
      <c r="AE50" s="99"/>
      <c r="AF50" s="99"/>
      <c r="AG50" s="99"/>
      <c r="AH50" s="99"/>
      <c r="AI50" s="99"/>
      <c r="AJ50" s="99"/>
      <c r="AK50" s="99"/>
      <c r="AL50" s="99"/>
      <c r="AM50" s="99"/>
      <c r="AN50" s="99"/>
    </row>
    <row r="51" spans="1:40" s="100" customFormat="1" x14ac:dyDescent="0.25">
      <c r="A51" s="101" t="s">
        <v>38</v>
      </c>
      <c r="B51" s="101"/>
      <c r="C51" s="101"/>
      <c r="D51" s="101"/>
      <c r="E51" s="101"/>
      <c r="F51" s="101"/>
      <c r="G51" s="101"/>
      <c r="H51" s="101"/>
      <c r="I51" s="101"/>
      <c r="J51" s="101"/>
      <c r="K51" s="101" t="s">
        <v>570</v>
      </c>
      <c r="L51" s="101"/>
      <c r="M51" s="101" t="s">
        <v>297</v>
      </c>
      <c r="N51" s="101"/>
      <c r="O51" s="101"/>
      <c r="P51" s="101"/>
      <c r="Q51" s="101"/>
      <c r="R51" s="101"/>
      <c r="S51" s="101"/>
      <c r="T51" s="101" t="s">
        <v>571</v>
      </c>
      <c r="U51" s="101"/>
      <c r="V51" s="101"/>
      <c r="W51" s="101"/>
      <c r="X51" s="101"/>
      <c r="Y51" s="101"/>
      <c r="Z51" s="101"/>
      <c r="AA51" s="101"/>
      <c r="AB51" s="101"/>
      <c r="AC51" s="101"/>
      <c r="AD51" s="101"/>
      <c r="AE51" s="101"/>
      <c r="AF51" s="101"/>
      <c r="AG51" s="101"/>
      <c r="AH51" s="101"/>
      <c r="AI51" s="101"/>
      <c r="AJ51" s="101"/>
      <c r="AK51" s="101"/>
      <c r="AL51" s="101"/>
      <c r="AM51" s="101"/>
      <c r="AN51" s="101"/>
    </row>
    <row r="52" spans="1:40" s="100" customFormat="1" x14ac:dyDescent="0.25">
      <c r="A52" s="99" t="s">
        <v>38</v>
      </c>
      <c r="B52" s="99"/>
      <c r="C52" s="99"/>
      <c r="D52" s="99"/>
      <c r="E52" s="99"/>
      <c r="F52" s="99"/>
      <c r="G52" s="99" t="s">
        <v>572</v>
      </c>
      <c r="H52" s="99"/>
      <c r="I52" s="99"/>
      <c r="J52" s="99"/>
      <c r="K52" s="99" t="s">
        <v>573</v>
      </c>
      <c r="L52" s="99"/>
      <c r="M52" s="99" t="s">
        <v>307</v>
      </c>
      <c r="N52" s="99" t="s">
        <v>574</v>
      </c>
      <c r="O52" s="99" t="s">
        <v>575</v>
      </c>
      <c r="P52" s="99"/>
      <c r="Q52" s="99"/>
      <c r="R52" s="99"/>
      <c r="S52" s="99" t="s">
        <v>576</v>
      </c>
      <c r="T52" s="99"/>
      <c r="U52" s="99" t="s">
        <v>577</v>
      </c>
      <c r="V52" s="99" t="s">
        <v>578</v>
      </c>
      <c r="W52" s="99" t="s">
        <v>579</v>
      </c>
      <c r="X52" s="99"/>
      <c r="Y52" s="99" t="s">
        <v>580</v>
      </c>
      <c r="Z52" s="99" t="s">
        <v>581</v>
      </c>
      <c r="AA52" s="99" t="s">
        <v>582</v>
      </c>
      <c r="AB52" s="99" t="s">
        <v>583</v>
      </c>
      <c r="AC52" s="99" t="s">
        <v>584</v>
      </c>
      <c r="AD52" s="99"/>
      <c r="AE52" s="99"/>
      <c r="AF52" s="99"/>
      <c r="AG52" s="99"/>
      <c r="AH52" s="99" t="s">
        <v>585</v>
      </c>
      <c r="AI52" s="99"/>
      <c r="AJ52" s="99"/>
      <c r="AK52" s="99" t="s">
        <v>586</v>
      </c>
      <c r="AL52" s="99"/>
      <c r="AM52" s="99"/>
      <c r="AN52" s="99" t="s">
        <v>587</v>
      </c>
    </row>
    <row r="53" spans="1:40" s="100" customFormat="1" x14ac:dyDescent="0.25">
      <c r="A53" s="101" t="s">
        <v>38</v>
      </c>
      <c r="B53" s="101"/>
      <c r="C53" s="101"/>
      <c r="D53" s="101"/>
      <c r="E53" s="101"/>
      <c r="F53" s="101"/>
      <c r="G53" s="101"/>
      <c r="H53" s="101"/>
      <c r="I53" s="101"/>
      <c r="J53" s="101"/>
      <c r="K53" s="101"/>
      <c r="L53" s="101"/>
      <c r="M53" s="101" t="s">
        <v>297</v>
      </c>
      <c r="N53" s="101"/>
      <c r="O53" s="101"/>
      <c r="P53" s="101"/>
      <c r="Q53" s="101"/>
      <c r="R53" s="101"/>
      <c r="S53" s="101" t="s">
        <v>588</v>
      </c>
      <c r="T53" s="101"/>
      <c r="U53" s="101"/>
      <c r="V53" s="101"/>
      <c r="W53" s="101" t="s">
        <v>589</v>
      </c>
      <c r="X53" s="101"/>
      <c r="Y53" s="101"/>
      <c r="Z53" s="101"/>
      <c r="AA53" s="101" t="s">
        <v>590</v>
      </c>
      <c r="AB53" s="101"/>
      <c r="AC53" s="101"/>
      <c r="AD53" s="101"/>
      <c r="AE53" s="101"/>
      <c r="AF53" s="101"/>
      <c r="AG53" s="101"/>
      <c r="AH53" s="101"/>
      <c r="AI53" s="101"/>
      <c r="AJ53" s="101"/>
      <c r="AK53" s="101"/>
      <c r="AL53" s="101"/>
      <c r="AM53" s="101"/>
      <c r="AN53" s="101" t="s">
        <v>591</v>
      </c>
    </row>
    <row r="54" spans="1:40" s="100" customFormat="1" x14ac:dyDescent="0.25">
      <c r="A54" s="99" t="s">
        <v>38</v>
      </c>
      <c r="B54" s="99"/>
      <c r="C54" s="99"/>
      <c r="D54" s="99" t="s">
        <v>592</v>
      </c>
      <c r="E54" s="99"/>
      <c r="F54" s="99" t="s">
        <v>593</v>
      </c>
      <c r="G54" s="99" t="s">
        <v>594</v>
      </c>
      <c r="H54" s="99"/>
      <c r="I54" s="99"/>
      <c r="J54" s="99" t="s">
        <v>595</v>
      </c>
      <c r="K54" s="99"/>
      <c r="L54" s="99"/>
      <c r="M54" s="99" t="s">
        <v>297</v>
      </c>
      <c r="N54" s="99"/>
      <c r="O54" s="99"/>
      <c r="P54" s="99"/>
      <c r="Q54" s="99"/>
      <c r="R54" s="99"/>
      <c r="S54" s="99" t="s">
        <v>596</v>
      </c>
      <c r="T54" s="99" t="s">
        <v>597</v>
      </c>
      <c r="U54" s="99"/>
      <c r="V54" s="99"/>
      <c r="W54" s="99"/>
      <c r="X54" s="99"/>
      <c r="Y54" s="99" t="s">
        <v>598</v>
      </c>
      <c r="Z54" s="99"/>
      <c r="AA54" s="99" t="s">
        <v>599</v>
      </c>
      <c r="AB54" s="99"/>
      <c r="AC54" s="99"/>
      <c r="AD54" s="99"/>
      <c r="AE54" s="99"/>
      <c r="AF54" s="99"/>
      <c r="AG54" s="99"/>
      <c r="AH54" s="99"/>
      <c r="AI54" s="99" t="s">
        <v>600</v>
      </c>
      <c r="AJ54" s="99"/>
      <c r="AK54" s="99"/>
      <c r="AL54" s="99"/>
      <c r="AM54" s="99"/>
      <c r="AN54" s="99" t="s">
        <v>601</v>
      </c>
    </row>
    <row r="55" spans="1:40" s="100" customFormat="1" x14ac:dyDescent="0.25">
      <c r="A55" s="101" t="s">
        <v>38</v>
      </c>
      <c r="B55" s="101"/>
      <c r="C55" s="101"/>
      <c r="D55" s="101"/>
      <c r="E55" s="101"/>
      <c r="F55" s="101"/>
      <c r="G55" s="101"/>
      <c r="H55" s="101"/>
      <c r="I55" s="101"/>
      <c r="J55" s="101"/>
      <c r="K55" s="101"/>
      <c r="L55" s="101"/>
      <c r="M55" s="101" t="s">
        <v>297</v>
      </c>
      <c r="N55" s="101"/>
      <c r="O55" s="101"/>
      <c r="P55" s="101"/>
      <c r="Q55" s="101"/>
      <c r="R55" s="101"/>
      <c r="S55" s="101"/>
      <c r="T55" s="101"/>
      <c r="U55" s="101"/>
      <c r="V55" s="101"/>
      <c r="W55" s="101"/>
      <c r="X55" s="101"/>
      <c r="Y55" s="101"/>
      <c r="Z55" s="101"/>
      <c r="AA55" s="101"/>
      <c r="AB55" s="101" t="s">
        <v>602</v>
      </c>
      <c r="AC55" s="101"/>
      <c r="AD55" s="101"/>
      <c r="AE55" s="101"/>
      <c r="AF55" s="101"/>
      <c r="AG55" s="101"/>
      <c r="AH55" s="101"/>
      <c r="AI55" s="101"/>
      <c r="AJ55" s="101"/>
      <c r="AK55" s="101"/>
      <c r="AL55" s="101"/>
      <c r="AM55" s="101"/>
      <c r="AN55" s="101"/>
    </row>
    <row r="56" spans="1:40" s="100" customFormat="1" x14ac:dyDescent="0.25">
      <c r="A56" s="99" t="s">
        <v>38</v>
      </c>
      <c r="B56" s="99"/>
      <c r="C56" s="99"/>
      <c r="D56" s="99"/>
      <c r="E56" s="99"/>
      <c r="F56" s="99"/>
      <c r="G56" s="99"/>
      <c r="H56" s="99"/>
      <c r="I56" s="99"/>
      <c r="J56" s="99"/>
      <c r="K56" s="99"/>
      <c r="L56" s="99"/>
      <c r="M56" s="99" t="s">
        <v>297</v>
      </c>
      <c r="N56" s="99"/>
      <c r="O56" s="99"/>
      <c r="P56" s="99"/>
      <c r="Q56" s="99"/>
      <c r="R56" s="99"/>
      <c r="S56" s="99" t="s">
        <v>321</v>
      </c>
      <c r="T56" s="99"/>
      <c r="U56" s="99"/>
      <c r="V56" s="99"/>
      <c r="W56" s="99" t="s">
        <v>603</v>
      </c>
      <c r="X56" s="99"/>
      <c r="Y56" s="99"/>
      <c r="Z56" s="99" t="s">
        <v>604</v>
      </c>
      <c r="AA56" s="99"/>
      <c r="AB56" s="99" t="s">
        <v>605</v>
      </c>
      <c r="AC56" s="99"/>
      <c r="AD56" s="99"/>
      <c r="AE56" s="99"/>
      <c r="AF56" s="99"/>
      <c r="AG56" s="99"/>
      <c r="AH56" s="99"/>
      <c r="AI56" s="99"/>
      <c r="AJ56" s="99"/>
      <c r="AK56" s="99"/>
      <c r="AL56" s="99"/>
      <c r="AM56" s="99"/>
      <c r="AN56" s="99" t="s">
        <v>605</v>
      </c>
    </row>
    <row r="57" spans="1:40" s="100" customFormat="1" x14ac:dyDescent="0.25">
      <c r="A57" s="101" t="s">
        <v>38</v>
      </c>
      <c r="B57" s="101"/>
      <c r="C57" s="101"/>
      <c r="D57" s="101"/>
      <c r="E57" s="101"/>
      <c r="F57" s="101"/>
      <c r="G57" s="101"/>
      <c r="H57" s="101"/>
      <c r="I57" s="101"/>
      <c r="J57" s="101"/>
      <c r="K57" s="101"/>
      <c r="L57" s="101"/>
      <c r="M57" s="101" t="s">
        <v>297</v>
      </c>
      <c r="N57" s="101"/>
      <c r="O57" s="101"/>
      <c r="P57" s="101"/>
      <c r="Q57" s="101"/>
      <c r="R57" s="101"/>
      <c r="S57" s="101" t="s">
        <v>606</v>
      </c>
      <c r="T57" s="101"/>
      <c r="U57" s="101"/>
      <c r="V57" s="101"/>
      <c r="W57" s="101" t="s">
        <v>607</v>
      </c>
      <c r="X57" s="101"/>
      <c r="Y57" s="101"/>
      <c r="Z57" s="101" t="s">
        <v>608</v>
      </c>
      <c r="AA57" s="101"/>
      <c r="AB57" s="101"/>
      <c r="AC57" s="101"/>
      <c r="AD57" s="101"/>
      <c r="AE57" s="101"/>
      <c r="AF57" s="101"/>
      <c r="AG57" s="101"/>
      <c r="AH57" s="101"/>
      <c r="AI57" s="101"/>
      <c r="AJ57" s="101"/>
      <c r="AK57" s="101"/>
      <c r="AL57" s="101"/>
      <c r="AM57" s="101"/>
      <c r="AN57" s="101"/>
    </row>
    <row r="58" spans="1:40" s="100" customFormat="1" x14ac:dyDescent="0.25">
      <c r="A58" s="99" t="s">
        <v>38</v>
      </c>
      <c r="B58" s="99"/>
      <c r="C58" s="99"/>
      <c r="D58" s="99"/>
      <c r="E58" s="99"/>
      <c r="F58" s="99"/>
      <c r="G58" s="99"/>
      <c r="H58" s="99"/>
      <c r="I58" s="99"/>
      <c r="J58" s="99"/>
      <c r="K58" s="99"/>
      <c r="L58" s="99"/>
      <c r="M58" s="99" t="s">
        <v>297</v>
      </c>
      <c r="N58" s="99"/>
      <c r="O58" s="99"/>
      <c r="P58" s="99"/>
      <c r="Q58" s="99"/>
      <c r="R58" s="99"/>
      <c r="S58" s="99"/>
      <c r="T58" s="99"/>
      <c r="U58" s="99"/>
      <c r="V58" s="99"/>
      <c r="W58" s="99"/>
      <c r="X58" s="99"/>
      <c r="Y58" s="99"/>
      <c r="Z58" s="99"/>
      <c r="AA58" s="99"/>
      <c r="AB58" s="99"/>
      <c r="AC58" s="99"/>
      <c r="AD58" s="99"/>
      <c r="AE58" s="99"/>
      <c r="AF58" s="99"/>
      <c r="AG58" s="99"/>
      <c r="AH58" s="99"/>
      <c r="AI58" s="99"/>
      <c r="AJ58" s="99"/>
      <c r="AK58" s="99"/>
      <c r="AL58" s="99"/>
      <c r="AM58" s="99"/>
      <c r="AN58" s="99"/>
    </row>
    <row r="59" spans="1:40" s="100" customFormat="1" x14ac:dyDescent="0.25">
      <c r="A59" s="101" t="s">
        <v>38</v>
      </c>
      <c r="B59" s="101"/>
      <c r="C59" s="101"/>
      <c r="D59" s="101"/>
      <c r="E59" s="101"/>
      <c r="F59" s="101"/>
      <c r="G59" s="101" t="s">
        <v>609</v>
      </c>
      <c r="H59" s="101"/>
      <c r="I59" s="101"/>
      <c r="J59" s="101"/>
      <c r="K59" s="101"/>
      <c r="L59" s="101"/>
      <c r="M59" s="101" t="s">
        <v>297</v>
      </c>
      <c r="N59" s="101"/>
      <c r="O59" s="101"/>
      <c r="P59" s="101"/>
      <c r="Q59" s="101"/>
      <c r="R59" s="101"/>
      <c r="S59" s="101"/>
      <c r="T59" s="101"/>
      <c r="U59" s="101"/>
      <c r="V59" s="101"/>
      <c r="W59" s="101"/>
      <c r="X59" s="101"/>
      <c r="Y59" s="101"/>
      <c r="Z59" s="101"/>
      <c r="AA59" s="101"/>
      <c r="AB59" s="101"/>
      <c r="AC59" s="101"/>
      <c r="AD59" s="101"/>
      <c r="AE59" s="101"/>
      <c r="AF59" s="101"/>
      <c r="AG59" s="101"/>
      <c r="AH59" s="101"/>
      <c r="AI59" s="101"/>
      <c r="AJ59" s="101"/>
      <c r="AK59" s="101"/>
      <c r="AL59" s="101"/>
      <c r="AM59" s="101"/>
      <c r="AN59" s="101"/>
    </row>
    <row r="60" spans="1:40" s="100" customFormat="1" x14ac:dyDescent="0.25">
      <c r="A60" s="99" t="s">
        <v>38</v>
      </c>
      <c r="B60" s="99"/>
      <c r="C60" s="99"/>
      <c r="D60" s="99"/>
      <c r="E60" s="99"/>
      <c r="F60" s="99"/>
      <c r="G60" s="99"/>
      <c r="H60" s="99"/>
      <c r="I60" s="99"/>
      <c r="J60" s="99"/>
      <c r="K60" s="99"/>
      <c r="L60" s="99"/>
      <c r="M60" s="99" t="s">
        <v>297</v>
      </c>
      <c r="N60" s="99"/>
      <c r="O60" s="99"/>
      <c r="P60" s="99"/>
      <c r="Q60" s="99"/>
      <c r="R60" s="99"/>
      <c r="S60" s="99"/>
      <c r="T60" s="99"/>
      <c r="U60" s="99"/>
      <c r="V60" s="99"/>
      <c r="W60" s="99"/>
      <c r="X60" s="99"/>
      <c r="Y60" s="99"/>
      <c r="Z60" s="99"/>
      <c r="AA60" s="99"/>
      <c r="AB60" s="99"/>
      <c r="AC60" s="99"/>
      <c r="AD60" s="99"/>
      <c r="AE60" s="99"/>
      <c r="AF60" s="99"/>
      <c r="AG60" s="99"/>
      <c r="AH60" s="99"/>
      <c r="AI60" s="99"/>
      <c r="AJ60" s="99"/>
      <c r="AK60" s="99"/>
      <c r="AL60" s="99"/>
      <c r="AM60" s="99"/>
      <c r="AN60" s="99"/>
    </row>
    <row r="61" spans="1:40" s="100" customFormat="1" x14ac:dyDescent="0.25">
      <c r="A61" s="101" t="s">
        <v>102</v>
      </c>
      <c r="B61" s="101"/>
      <c r="C61" s="101"/>
      <c r="D61" s="101"/>
      <c r="E61" s="101"/>
      <c r="F61" s="101"/>
      <c r="G61" s="101"/>
      <c r="H61" s="101"/>
      <c r="I61" s="101"/>
      <c r="J61" s="101"/>
      <c r="K61" s="101"/>
      <c r="L61" s="101"/>
      <c r="M61" s="101" t="s">
        <v>297</v>
      </c>
      <c r="N61" s="101"/>
      <c r="O61" s="101"/>
      <c r="P61" s="101"/>
      <c r="Q61" s="101"/>
      <c r="R61" s="101"/>
      <c r="S61" s="101"/>
      <c r="T61" s="101"/>
      <c r="U61" s="101"/>
      <c r="V61" s="101"/>
      <c r="W61" s="101"/>
      <c r="X61" s="101"/>
      <c r="Y61" s="101"/>
      <c r="Z61" s="101"/>
      <c r="AA61" s="101"/>
      <c r="AB61" s="101"/>
      <c r="AC61" s="101"/>
      <c r="AD61" s="101"/>
      <c r="AE61" s="101"/>
      <c r="AF61" s="101"/>
      <c r="AG61" s="101"/>
      <c r="AH61" s="101"/>
      <c r="AI61" s="101"/>
      <c r="AJ61" s="101"/>
      <c r="AK61" s="101"/>
      <c r="AL61" s="101"/>
      <c r="AM61" s="101"/>
      <c r="AN61" s="101"/>
    </row>
    <row r="62" spans="1:40" s="100" customFormat="1" x14ac:dyDescent="0.25">
      <c r="A62" s="99" t="s">
        <v>102</v>
      </c>
      <c r="B62" s="99"/>
      <c r="C62" s="99"/>
      <c r="D62" s="99"/>
      <c r="E62" s="99"/>
      <c r="F62" s="99"/>
      <c r="G62" s="99"/>
      <c r="H62" s="99"/>
      <c r="I62" s="99"/>
      <c r="J62" s="99"/>
      <c r="K62" s="99"/>
      <c r="L62" s="99"/>
      <c r="M62" s="99" t="s">
        <v>326</v>
      </c>
      <c r="N62" s="99"/>
      <c r="O62" s="99"/>
      <c r="P62" s="99"/>
      <c r="Q62" s="99"/>
      <c r="R62" s="99"/>
      <c r="S62" s="99"/>
      <c r="T62" s="99"/>
      <c r="U62" s="99" t="s">
        <v>610</v>
      </c>
      <c r="V62" s="99"/>
      <c r="W62" s="99" t="s">
        <v>611</v>
      </c>
      <c r="X62" s="99"/>
      <c r="Y62" s="99"/>
      <c r="Z62" s="99"/>
      <c r="AA62" s="99"/>
      <c r="AB62" s="99"/>
      <c r="AC62" s="99"/>
      <c r="AD62" s="99"/>
      <c r="AE62" s="99"/>
      <c r="AF62" s="99"/>
      <c r="AG62" s="99"/>
      <c r="AH62" s="99"/>
      <c r="AI62" s="99"/>
      <c r="AJ62" s="99"/>
      <c r="AK62" s="99"/>
      <c r="AL62" s="99"/>
      <c r="AM62" s="99"/>
      <c r="AN62" s="99"/>
    </row>
    <row r="63" spans="1:40" s="100" customFormat="1" x14ac:dyDescent="0.25">
      <c r="A63" s="101" t="s">
        <v>102</v>
      </c>
      <c r="B63" s="101" t="s">
        <v>612</v>
      </c>
      <c r="C63" s="101"/>
      <c r="D63" s="101" t="s">
        <v>613</v>
      </c>
      <c r="E63" s="101" t="s">
        <v>614</v>
      </c>
      <c r="F63" s="101"/>
      <c r="G63" s="101" t="s">
        <v>615</v>
      </c>
      <c r="H63" s="101"/>
      <c r="I63" s="101"/>
      <c r="J63" s="101" t="s">
        <v>616</v>
      </c>
      <c r="K63" s="101" t="s">
        <v>617</v>
      </c>
      <c r="L63" s="101"/>
      <c r="M63" s="101" t="s">
        <v>307</v>
      </c>
      <c r="N63" s="101" t="s">
        <v>618</v>
      </c>
      <c r="O63" s="101"/>
      <c r="P63" s="101"/>
      <c r="Q63" s="101" t="s">
        <v>619</v>
      </c>
      <c r="R63" s="101"/>
      <c r="S63" s="101"/>
      <c r="T63" s="101"/>
      <c r="U63" s="101"/>
      <c r="V63" s="101"/>
      <c r="W63" s="101"/>
      <c r="X63" s="101"/>
      <c r="Y63" s="101"/>
      <c r="Z63" s="101" t="s">
        <v>620</v>
      </c>
      <c r="AA63" s="101"/>
      <c r="AB63" s="101" t="s">
        <v>621</v>
      </c>
      <c r="AC63" s="101"/>
      <c r="AD63" s="101"/>
      <c r="AE63" s="101"/>
      <c r="AF63" s="101"/>
      <c r="AG63" s="101"/>
      <c r="AH63" s="101"/>
      <c r="AI63" s="101"/>
      <c r="AJ63" s="101"/>
      <c r="AK63" s="101"/>
      <c r="AL63" s="101"/>
      <c r="AM63" s="101"/>
      <c r="AN63" s="101"/>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54"/>
  <sheetViews>
    <sheetView showGridLines="0" topLeftCell="E1" zoomScaleNormal="100" workbookViewId="0">
      <pane ySplit="6" topLeftCell="A11" activePane="bottomLeft" state="frozen"/>
      <selection pane="bottomLeft" activeCell="I59" sqref="I59"/>
    </sheetView>
  </sheetViews>
  <sheetFormatPr baseColWidth="10" defaultColWidth="11" defaultRowHeight="12" x14ac:dyDescent="0.25"/>
  <cols>
    <col min="1" max="1" width="9.5" style="77" bestFit="1" customWidth="1"/>
    <col min="2" max="3" width="23.4140625" style="23" customWidth="1"/>
    <col min="4" max="4" width="23.4140625" style="77" customWidth="1"/>
    <col min="5" max="5" width="33.58203125" style="23" customWidth="1"/>
    <col min="6" max="9" width="23.4140625" style="23" customWidth="1"/>
    <col min="10" max="10" width="17.1640625" style="23" customWidth="1"/>
    <col min="11" max="11" width="23.4140625" style="23" customWidth="1"/>
    <col min="12" max="259" width="11" style="23"/>
    <col min="260" max="260" width="25.4140625" style="23" customWidth="1"/>
    <col min="261" max="261" width="23.5" style="23" customWidth="1"/>
    <col min="262" max="262" width="22.1640625" style="23" customWidth="1"/>
    <col min="263" max="263" width="21.9140625" style="23" customWidth="1"/>
    <col min="264" max="264" width="17.6640625" style="23" customWidth="1"/>
    <col min="265" max="265" width="21.1640625" style="23" customWidth="1"/>
    <col min="266" max="266" width="25.5" style="23" customWidth="1"/>
    <col min="267" max="267" width="29" style="23" customWidth="1"/>
    <col min="268" max="515" width="11" style="23"/>
    <col min="516" max="516" width="25.4140625" style="23" customWidth="1"/>
    <col min="517" max="517" width="23.5" style="23" customWidth="1"/>
    <col min="518" max="518" width="22.1640625" style="23" customWidth="1"/>
    <col min="519" max="519" width="21.9140625" style="23" customWidth="1"/>
    <col min="520" max="520" width="17.6640625" style="23" customWidth="1"/>
    <col min="521" max="521" width="21.1640625" style="23" customWidth="1"/>
    <col min="522" max="522" width="25.5" style="23" customWidth="1"/>
    <col min="523" max="523" width="29" style="23" customWidth="1"/>
    <col min="524" max="771" width="11" style="23"/>
    <col min="772" max="772" width="25.4140625" style="23" customWidth="1"/>
    <col min="773" max="773" width="23.5" style="23" customWidth="1"/>
    <col min="774" max="774" width="22.1640625" style="23" customWidth="1"/>
    <col min="775" max="775" width="21.9140625" style="23" customWidth="1"/>
    <col min="776" max="776" width="17.6640625" style="23" customWidth="1"/>
    <col min="777" max="777" width="21.1640625" style="23" customWidth="1"/>
    <col min="778" max="778" width="25.5" style="23" customWidth="1"/>
    <col min="779" max="779" width="29" style="23" customWidth="1"/>
    <col min="780" max="1027" width="11" style="23"/>
    <col min="1028" max="1028" width="25.4140625" style="23" customWidth="1"/>
    <col min="1029" max="1029" width="23.5" style="23" customWidth="1"/>
    <col min="1030" max="1030" width="22.1640625" style="23" customWidth="1"/>
    <col min="1031" max="1031" width="21.9140625" style="23" customWidth="1"/>
    <col min="1032" max="1032" width="17.6640625" style="23" customWidth="1"/>
    <col min="1033" max="1033" width="21.1640625" style="23" customWidth="1"/>
    <col min="1034" max="1034" width="25.5" style="23" customWidth="1"/>
    <col min="1035" max="1035" width="29" style="23" customWidth="1"/>
    <col min="1036" max="1283" width="11" style="23"/>
    <col min="1284" max="1284" width="25.4140625" style="23" customWidth="1"/>
    <col min="1285" max="1285" width="23.5" style="23" customWidth="1"/>
    <col min="1286" max="1286" width="22.1640625" style="23" customWidth="1"/>
    <col min="1287" max="1287" width="21.9140625" style="23" customWidth="1"/>
    <col min="1288" max="1288" width="17.6640625" style="23" customWidth="1"/>
    <col min="1289" max="1289" width="21.1640625" style="23" customWidth="1"/>
    <col min="1290" max="1290" width="25.5" style="23" customWidth="1"/>
    <col min="1291" max="1291" width="29" style="23" customWidth="1"/>
    <col min="1292" max="1539" width="11" style="23"/>
    <col min="1540" max="1540" width="25.4140625" style="23" customWidth="1"/>
    <col min="1541" max="1541" width="23.5" style="23" customWidth="1"/>
    <col min="1542" max="1542" width="22.1640625" style="23" customWidth="1"/>
    <col min="1543" max="1543" width="21.9140625" style="23" customWidth="1"/>
    <col min="1544" max="1544" width="17.6640625" style="23" customWidth="1"/>
    <col min="1545" max="1545" width="21.1640625" style="23" customWidth="1"/>
    <col min="1546" max="1546" width="25.5" style="23" customWidth="1"/>
    <col min="1547" max="1547" width="29" style="23" customWidth="1"/>
    <col min="1548" max="1795" width="11" style="23"/>
    <col min="1796" max="1796" width="25.4140625" style="23" customWidth="1"/>
    <col min="1797" max="1797" width="23.5" style="23" customWidth="1"/>
    <col min="1798" max="1798" width="22.1640625" style="23" customWidth="1"/>
    <col min="1799" max="1799" width="21.9140625" style="23" customWidth="1"/>
    <col min="1800" max="1800" width="17.6640625" style="23" customWidth="1"/>
    <col min="1801" max="1801" width="21.1640625" style="23" customWidth="1"/>
    <col min="1802" max="1802" width="25.5" style="23" customWidth="1"/>
    <col min="1803" max="1803" width="29" style="23" customWidth="1"/>
    <col min="1804" max="2051" width="11" style="23"/>
    <col min="2052" max="2052" width="25.4140625" style="23" customWidth="1"/>
    <col min="2053" max="2053" width="23.5" style="23" customWidth="1"/>
    <col min="2054" max="2054" width="22.1640625" style="23" customWidth="1"/>
    <col min="2055" max="2055" width="21.9140625" style="23" customWidth="1"/>
    <col min="2056" max="2056" width="17.6640625" style="23" customWidth="1"/>
    <col min="2057" max="2057" width="21.1640625" style="23" customWidth="1"/>
    <col min="2058" max="2058" width="25.5" style="23" customWidth="1"/>
    <col min="2059" max="2059" width="29" style="23" customWidth="1"/>
    <col min="2060" max="2307" width="11" style="23"/>
    <col min="2308" max="2308" width="25.4140625" style="23" customWidth="1"/>
    <col min="2309" max="2309" width="23.5" style="23" customWidth="1"/>
    <col min="2310" max="2310" width="22.1640625" style="23" customWidth="1"/>
    <col min="2311" max="2311" width="21.9140625" style="23" customWidth="1"/>
    <col min="2312" max="2312" width="17.6640625" style="23" customWidth="1"/>
    <col min="2313" max="2313" width="21.1640625" style="23" customWidth="1"/>
    <col min="2314" max="2314" width="25.5" style="23" customWidth="1"/>
    <col min="2315" max="2315" width="29" style="23" customWidth="1"/>
    <col min="2316" max="2563" width="11" style="23"/>
    <col min="2564" max="2564" width="25.4140625" style="23" customWidth="1"/>
    <col min="2565" max="2565" width="23.5" style="23" customWidth="1"/>
    <col min="2566" max="2566" width="22.1640625" style="23" customWidth="1"/>
    <col min="2567" max="2567" width="21.9140625" style="23" customWidth="1"/>
    <col min="2568" max="2568" width="17.6640625" style="23" customWidth="1"/>
    <col min="2569" max="2569" width="21.1640625" style="23" customWidth="1"/>
    <col min="2570" max="2570" width="25.5" style="23" customWidth="1"/>
    <col min="2571" max="2571" width="29" style="23" customWidth="1"/>
    <col min="2572" max="2819" width="11" style="23"/>
    <col min="2820" max="2820" width="25.4140625" style="23" customWidth="1"/>
    <col min="2821" max="2821" width="23.5" style="23" customWidth="1"/>
    <col min="2822" max="2822" width="22.1640625" style="23" customWidth="1"/>
    <col min="2823" max="2823" width="21.9140625" style="23" customWidth="1"/>
    <col min="2824" max="2824" width="17.6640625" style="23" customWidth="1"/>
    <col min="2825" max="2825" width="21.1640625" style="23" customWidth="1"/>
    <col min="2826" max="2826" width="25.5" style="23" customWidth="1"/>
    <col min="2827" max="2827" width="29" style="23" customWidth="1"/>
    <col min="2828" max="3075" width="11" style="23"/>
    <col min="3076" max="3076" width="25.4140625" style="23" customWidth="1"/>
    <col min="3077" max="3077" width="23.5" style="23" customWidth="1"/>
    <col min="3078" max="3078" width="22.1640625" style="23" customWidth="1"/>
    <col min="3079" max="3079" width="21.9140625" style="23" customWidth="1"/>
    <col min="3080" max="3080" width="17.6640625" style="23" customWidth="1"/>
    <col min="3081" max="3081" width="21.1640625" style="23" customWidth="1"/>
    <col min="3082" max="3082" width="25.5" style="23" customWidth="1"/>
    <col min="3083" max="3083" width="29" style="23" customWidth="1"/>
    <col min="3084" max="3331" width="11" style="23"/>
    <col min="3332" max="3332" width="25.4140625" style="23" customWidth="1"/>
    <col min="3333" max="3333" width="23.5" style="23" customWidth="1"/>
    <col min="3334" max="3334" width="22.1640625" style="23" customWidth="1"/>
    <col min="3335" max="3335" width="21.9140625" style="23" customWidth="1"/>
    <col min="3336" max="3336" width="17.6640625" style="23" customWidth="1"/>
    <col min="3337" max="3337" width="21.1640625" style="23" customWidth="1"/>
    <col min="3338" max="3338" width="25.5" style="23" customWidth="1"/>
    <col min="3339" max="3339" width="29" style="23" customWidth="1"/>
    <col min="3340" max="3587" width="11" style="23"/>
    <col min="3588" max="3588" width="25.4140625" style="23" customWidth="1"/>
    <col min="3589" max="3589" width="23.5" style="23" customWidth="1"/>
    <col min="3590" max="3590" width="22.1640625" style="23" customWidth="1"/>
    <col min="3591" max="3591" width="21.9140625" style="23" customWidth="1"/>
    <col min="3592" max="3592" width="17.6640625" style="23" customWidth="1"/>
    <col min="3593" max="3593" width="21.1640625" style="23" customWidth="1"/>
    <col min="3594" max="3594" width="25.5" style="23" customWidth="1"/>
    <col min="3595" max="3595" width="29" style="23" customWidth="1"/>
    <col min="3596" max="3843" width="11" style="23"/>
    <col min="3844" max="3844" width="25.4140625" style="23" customWidth="1"/>
    <col min="3845" max="3845" width="23.5" style="23" customWidth="1"/>
    <col min="3846" max="3846" width="22.1640625" style="23" customWidth="1"/>
    <col min="3847" max="3847" width="21.9140625" style="23" customWidth="1"/>
    <col min="3848" max="3848" width="17.6640625" style="23" customWidth="1"/>
    <col min="3849" max="3849" width="21.1640625" style="23" customWidth="1"/>
    <col min="3850" max="3850" width="25.5" style="23" customWidth="1"/>
    <col min="3851" max="3851" width="29" style="23" customWidth="1"/>
    <col min="3852" max="4099" width="11" style="23"/>
    <col min="4100" max="4100" width="25.4140625" style="23" customWidth="1"/>
    <col min="4101" max="4101" width="23.5" style="23" customWidth="1"/>
    <col min="4102" max="4102" width="22.1640625" style="23" customWidth="1"/>
    <col min="4103" max="4103" width="21.9140625" style="23" customWidth="1"/>
    <col min="4104" max="4104" width="17.6640625" style="23" customWidth="1"/>
    <col min="4105" max="4105" width="21.1640625" style="23" customWidth="1"/>
    <col min="4106" max="4106" width="25.5" style="23" customWidth="1"/>
    <col min="4107" max="4107" width="29" style="23" customWidth="1"/>
    <col min="4108" max="4355" width="11" style="23"/>
    <col min="4356" max="4356" width="25.4140625" style="23" customWidth="1"/>
    <col min="4357" max="4357" width="23.5" style="23" customWidth="1"/>
    <col min="4358" max="4358" width="22.1640625" style="23" customWidth="1"/>
    <col min="4359" max="4359" width="21.9140625" style="23" customWidth="1"/>
    <col min="4360" max="4360" width="17.6640625" style="23" customWidth="1"/>
    <col min="4361" max="4361" width="21.1640625" style="23" customWidth="1"/>
    <col min="4362" max="4362" width="25.5" style="23" customWidth="1"/>
    <col min="4363" max="4363" width="29" style="23" customWidth="1"/>
    <col min="4364" max="4611" width="11" style="23"/>
    <col min="4612" max="4612" width="25.4140625" style="23" customWidth="1"/>
    <col min="4613" max="4613" width="23.5" style="23" customWidth="1"/>
    <col min="4614" max="4614" width="22.1640625" style="23" customWidth="1"/>
    <col min="4615" max="4615" width="21.9140625" style="23" customWidth="1"/>
    <col min="4616" max="4616" width="17.6640625" style="23" customWidth="1"/>
    <col min="4617" max="4617" width="21.1640625" style="23" customWidth="1"/>
    <col min="4618" max="4618" width="25.5" style="23" customWidth="1"/>
    <col min="4619" max="4619" width="29" style="23" customWidth="1"/>
    <col min="4620" max="4867" width="11" style="23"/>
    <col min="4868" max="4868" width="25.4140625" style="23" customWidth="1"/>
    <col min="4869" max="4869" width="23.5" style="23" customWidth="1"/>
    <col min="4870" max="4870" width="22.1640625" style="23" customWidth="1"/>
    <col min="4871" max="4871" width="21.9140625" style="23" customWidth="1"/>
    <col min="4872" max="4872" width="17.6640625" style="23" customWidth="1"/>
    <col min="4873" max="4873" width="21.1640625" style="23" customWidth="1"/>
    <col min="4874" max="4874" width="25.5" style="23" customWidth="1"/>
    <col min="4875" max="4875" width="29" style="23" customWidth="1"/>
    <col min="4876" max="5123" width="11" style="23"/>
    <col min="5124" max="5124" width="25.4140625" style="23" customWidth="1"/>
    <col min="5125" max="5125" width="23.5" style="23" customWidth="1"/>
    <col min="5126" max="5126" width="22.1640625" style="23" customWidth="1"/>
    <col min="5127" max="5127" width="21.9140625" style="23" customWidth="1"/>
    <col min="5128" max="5128" width="17.6640625" style="23" customWidth="1"/>
    <col min="5129" max="5129" width="21.1640625" style="23" customWidth="1"/>
    <col min="5130" max="5130" width="25.5" style="23" customWidth="1"/>
    <col min="5131" max="5131" width="29" style="23" customWidth="1"/>
    <col min="5132" max="5379" width="11" style="23"/>
    <col min="5380" max="5380" width="25.4140625" style="23" customWidth="1"/>
    <col min="5381" max="5381" width="23.5" style="23" customWidth="1"/>
    <col min="5382" max="5382" width="22.1640625" style="23" customWidth="1"/>
    <col min="5383" max="5383" width="21.9140625" style="23" customWidth="1"/>
    <col min="5384" max="5384" width="17.6640625" style="23" customWidth="1"/>
    <col min="5385" max="5385" width="21.1640625" style="23" customWidth="1"/>
    <col min="5386" max="5386" width="25.5" style="23" customWidth="1"/>
    <col min="5387" max="5387" width="29" style="23" customWidth="1"/>
    <col min="5388" max="5635" width="11" style="23"/>
    <col min="5636" max="5636" width="25.4140625" style="23" customWidth="1"/>
    <col min="5637" max="5637" width="23.5" style="23" customWidth="1"/>
    <col min="5638" max="5638" width="22.1640625" style="23" customWidth="1"/>
    <col min="5639" max="5639" width="21.9140625" style="23" customWidth="1"/>
    <col min="5640" max="5640" width="17.6640625" style="23" customWidth="1"/>
    <col min="5641" max="5641" width="21.1640625" style="23" customWidth="1"/>
    <col min="5642" max="5642" width="25.5" style="23" customWidth="1"/>
    <col min="5643" max="5643" width="29" style="23" customWidth="1"/>
    <col min="5644" max="5891" width="11" style="23"/>
    <col min="5892" max="5892" width="25.4140625" style="23" customWidth="1"/>
    <col min="5893" max="5893" width="23.5" style="23" customWidth="1"/>
    <col min="5894" max="5894" width="22.1640625" style="23" customWidth="1"/>
    <col min="5895" max="5895" width="21.9140625" style="23" customWidth="1"/>
    <col min="5896" max="5896" width="17.6640625" style="23" customWidth="1"/>
    <col min="5897" max="5897" width="21.1640625" style="23" customWidth="1"/>
    <col min="5898" max="5898" width="25.5" style="23" customWidth="1"/>
    <col min="5899" max="5899" width="29" style="23" customWidth="1"/>
    <col min="5900" max="6147" width="11" style="23"/>
    <col min="6148" max="6148" width="25.4140625" style="23" customWidth="1"/>
    <col min="6149" max="6149" width="23.5" style="23" customWidth="1"/>
    <col min="6150" max="6150" width="22.1640625" style="23" customWidth="1"/>
    <col min="6151" max="6151" width="21.9140625" style="23" customWidth="1"/>
    <col min="6152" max="6152" width="17.6640625" style="23" customWidth="1"/>
    <col min="6153" max="6153" width="21.1640625" style="23" customWidth="1"/>
    <col min="6154" max="6154" width="25.5" style="23" customWidth="1"/>
    <col min="6155" max="6155" width="29" style="23" customWidth="1"/>
    <col min="6156" max="6403" width="11" style="23"/>
    <col min="6404" max="6404" width="25.4140625" style="23" customWidth="1"/>
    <col min="6405" max="6405" width="23.5" style="23" customWidth="1"/>
    <col min="6406" max="6406" width="22.1640625" style="23" customWidth="1"/>
    <col min="6407" max="6407" width="21.9140625" style="23" customWidth="1"/>
    <col min="6408" max="6408" width="17.6640625" style="23" customWidth="1"/>
    <col min="6409" max="6409" width="21.1640625" style="23" customWidth="1"/>
    <col min="6410" max="6410" width="25.5" style="23" customWidth="1"/>
    <col min="6411" max="6411" width="29" style="23" customWidth="1"/>
    <col min="6412" max="6659" width="11" style="23"/>
    <col min="6660" max="6660" width="25.4140625" style="23" customWidth="1"/>
    <col min="6661" max="6661" width="23.5" style="23" customWidth="1"/>
    <col min="6662" max="6662" width="22.1640625" style="23" customWidth="1"/>
    <col min="6663" max="6663" width="21.9140625" style="23" customWidth="1"/>
    <col min="6664" max="6664" width="17.6640625" style="23" customWidth="1"/>
    <col min="6665" max="6665" width="21.1640625" style="23" customWidth="1"/>
    <col min="6666" max="6666" width="25.5" style="23" customWidth="1"/>
    <col min="6667" max="6667" width="29" style="23" customWidth="1"/>
    <col min="6668" max="6915" width="11" style="23"/>
    <col min="6916" max="6916" width="25.4140625" style="23" customWidth="1"/>
    <col min="6917" max="6917" width="23.5" style="23" customWidth="1"/>
    <col min="6918" max="6918" width="22.1640625" style="23" customWidth="1"/>
    <col min="6919" max="6919" width="21.9140625" style="23" customWidth="1"/>
    <col min="6920" max="6920" width="17.6640625" style="23" customWidth="1"/>
    <col min="6921" max="6921" width="21.1640625" style="23" customWidth="1"/>
    <col min="6922" max="6922" width="25.5" style="23" customWidth="1"/>
    <col min="6923" max="6923" width="29" style="23" customWidth="1"/>
    <col min="6924" max="7171" width="11" style="23"/>
    <col min="7172" max="7172" width="25.4140625" style="23" customWidth="1"/>
    <col min="7173" max="7173" width="23.5" style="23" customWidth="1"/>
    <col min="7174" max="7174" width="22.1640625" style="23" customWidth="1"/>
    <col min="7175" max="7175" width="21.9140625" style="23" customWidth="1"/>
    <col min="7176" max="7176" width="17.6640625" style="23" customWidth="1"/>
    <col min="7177" max="7177" width="21.1640625" style="23" customWidth="1"/>
    <col min="7178" max="7178" width="25.5" style="23" customWidth="1"/>
    <col min="7179" max="7179" width="29" style="23" customWidth="1"/>
    <col min="7180" max="7427" width="11" style="23"/>
    <col min="7428" max="7428" width="25.4140625" style="23" customWidth="1"/>
    <col min="7429" max="7429" width="23.5" style="23" customWidth="1"/>
    <col min="7430" max="7430" width="22.1640625" style="23" customWidth="1"/>
    <col min="7431" max="7431" width="21.9140625" style="23" customWidth="1"/>
    <col min="7432" max="7432" width="17.6640625" style="23" customWidth="1"/>
    <col min="7433" max="7433" width="21.1640625" style="23" customWidth="1"/>
    <col min="7434" max="7434" width="25.5" style="23" customWidth="1"/>
    <col min="7435" max="7435" width="29" style="23" customWidth="1"/>
    <col min="7436" max="7683" width="11" style="23"/>
    <col min="7684" max="7684" width="25.4140625" style="23" customWidth="1"/>
    <col min="7685" max="7685" width="23.5" style="23" customWidth="1"/>
    <col min="7686" max="7686" width="22.1640625" style="23" customWidth="1"/>
    <col min="7687" max="7687" width="21.9140625" style="23" customWidth="1"/>
    <col min="7688" max="7688" width="17.6640625" style="23" customWidth="1"/>
    <col min="7689" max="7689" width="21.1640625" style="23" customWidth="1"/>
    <col min="7690" max="7690" width="25.5" style="23" customWidth="1"/>
    <col min="7691" max="7691" width="29" style="23" customWidth="1"/>
    <col min="7692" max="7939" width="11" style="23"/>
    <col min="7940" max="7940" width="25.4140625" style="23" customWidth="1"/>
    <col min="7941" max="7941" width="23.5" style="23" customWidth="1"/>
    <col min="7942" max="7942" width="22.1640625" style="23" customWidth="1"/>
    <col min="7943" max="7943" width="21.9140625" style="23" customWidth="1"/>
    <col min="7944" max="7944" width="17.6640625" style="23" customWidth="1"/>
    <col min="7945" max="7945" width="21.1640625" style="23" customWidth="1"/>
    <col min="7946" max="7946" width="25.5" style="23" customWidth="1"/>
    <col min="7947" max="7947" width="29" style="23" customWidth="1"/>
    <col min="7948" max="8195" width="11" style="23"/>
    <col min="8196" max="8196" width="25.4140625" style="23" customWidth="1"/>
    <col min="8197" max="8197" width="23.5" style="23" customWidth="1"/>
    <col min="8198" max="8198" width="22.1640625" style="23" customWidth="1"/>
    <col min="8199" max="8199" width="21.9140625" style="23" customWidth="1"/>
    <col min="8200" max="8200" width="17.6640625" style="23" customWidth="1"/>
    <col min="8201" max="8201" width="21.1640625" style="23" customWidth="1"/>
    <col min="8202" max="8202" width="25.5" style="23" customWidth="1"/>
    <col min="8203" max="8203" width="29" style="23" customWidth="1"/>
    <col min="8204" max="8451" width="11" style="23"/>
    <col min="8452" max="8452" width="25.4140625" style="23" customWidth="1"/>
    <col min="8453" max="8453" width="23.5" style="23" customWidth="1"/>
    <col min="8454" max="8454" width="22.1640625" style="23" customWidth="1"/>
    <col min="8455" max="8455" width="21.9140625" style="23" customWidth="1"/>
    <col min="8456" max="8456" width="17.6640625" style="23" customWidth="1"/>
    <col min="8457" max="8457" width="21.1640625" style="23" customWidth="1"/>
    <col min="8458" max="8458" width="25.5" style="23" customWidth="1"/>
    <col min="8459" max="8459" width="29" style="23" customWidth="1"/>
    <col min="8460" max="8707" width="11" style="23"/>
    <col min="8708" max="8708" width="25.4140625" style="23" customWidth="1"/>
    <col min="8709" max="8709" width="23.5" style="23" customWidth="1"/>
    <col min="8710" max="8710" width="22.1640625" style="23" customWidth="1"/>
    <col min="8711" max="8711" width="21.9140625" style="23" customWidth="1"/>
    <col min="8712" max="8712" width="17.6640625" style="23" customWidth="1"/>
    <col min="8713" max="8713" width="21.1640625" style="23" customWidth="1"/>
    <col min="8714" max="8714" width="25.5" style="23" customWidth="1"/>
    <col min="8715" max="8715" width="29" style="23" customWidth="1"/>
    <col min="8716" max="8963" width="11" style="23"/>
    <col min="8964" max="8964" width="25.4140625" style="23" customWidth="1"/>
    <col min="8965" max="8965" width="23.5" style="23" customWidth="1"/>
    <col min="8966" max="8966" width="22.1640625" style="23" customWidth="1"/>
    <col min="8967" max="8967" width="21.9140625" style="23" customWidth="1"/>
    <col min="8968" max="8968" width="17.6640625" style="23" customWidth="1"/>
    <col min="8969" max="8969" width="21.1640625" style="23" customWidth="1"/>
    <col min="8970" max="8970" width="25.5" style="23" customWidth="1"/>
    <col min="8971" max="8971" width="29" style="23" customWidth="1"/>
    <col min="8972" max="9219" width="11" style="23"/>
    <col min="9220" max="9220" width="25.4140625" style="23" customWidth="1"/>
    <col min="9221" max="9221" width="23.5" style="23" customWidth="1"/>
    <col min="9222" max="9222" width="22.1640625" style="23" customWidth="1"/>
    <col min="9223" max="9223" width="21.9140625" style="23" customWidth="1"/>
    <col min="9224" max="9224" width="17.6640625" style="23" customWidth="1"/>
    <col min="9225" max="9225" width="21.1640625" style="23" customWidth="1"/>
    <col min="9226" max="9226" width="25.5" style="23" customWidth="1"/>
    <col min="9227" max="9227" width="29" style="23" customWidth="1"/>
    <col min="9228" max="9475" width="11" style="23"/>
    <col min="9476" max="9476" width="25.4140625" style="23" customWidth="1"/>
    <col min="9477" max="9477" width="23.5" style="23" customWidth="1"/>
    <col min="9478" max="9478" width="22.1640625" style="23" customWidth="1"/>
    <col min="9479" max="9479" width="21.9140625" style="23" customWidth="1"/>
    <col min="9480" max="9480" width="17.6640625" style="23" customWidth="1"/>
    <col min="9481" max="9481" width="21.1640625" style="23" customWidth="1"/>
    <col min="9482" max="9482" width="25.5" style="23" customWidth="1"/>
    <col min="9483" max="9483" width="29" style="23" customWidth="1"/>
    <col min="9484" max="9731" width="11" style="23"/>
    <col min="9732" max="9732" width="25.4140625" style="23" customWidth="1"/>
    <col min="9733" max="9733" width="23.5" style="23" customWidth="1"/>
    <col min="9734" max="9734" width="22.1640625" style="23" customWidth="1"/>
    <col min="9735" max="9735" width="21.9140625" style="23" customWidth="1"/>
    <col min="9736" max="9736" width="17.6640625" style="23" customWidth="1"/>
    <col min="9737" max="9737" width="21.1640625" style="23" customWidth="1"/>
    <col min="9738" max="9738" width="25.5" style="23" customWidth="1"/>
    <col min="9739" max="9739" width="29" style="23" customWidth="1"/>
    <col min="9740" max="9987" width="11" style="23"/>
    <col min="9988" max="9988" width="25.4140625" style="23" customWidth="1"/>
    <col min="9989" max="9989" width="23.5" style="23" customWidth="1"/>
    <col min="9990" max="9990" width="22.1640625" style="23" customWidth="1"/>
    <col min="9991" max="9991" width="21.9140625" style="23" customWidth="1"/>
    <col min="9992" max="9992" width="17.6640625" style="23" customWidth="1"/>
    <col min="9993" max="9993" width="21.1640625" style="23" customWidth="1"/>
    <col min="9994" max="9994" width="25.5" style="23" customWidth="1"/>
    <col min="9995" max="9995" width="29" style="23" customWidth="1"/>
    <col min="9996" max="10243" width="11" style="23"/>
    <col min="10244" max="10244" width="25.4140625" style="23" customWidth="1"/>
    <col min="10245" max="10245" width="23.5" style="23" customWidth="1"/>
    <col min="10246" max="10246" width="22.1640625" style="23" customWidth="1"/>
    <col min="10247" max="10247" width="21.9140625" style="23" customWidth="1"/>
    <col min="10248" max="10248" width="17.6640625" style="23" customWidth="1"/>
    <col min="10249" max="10249" width="21.1640625" style="23" customWidth="1"/>
    <col min="10250" max="10250" width="25.5" style="23" customWidth="1"/>
    <col min="10251" max="10251" width="29" style="23" customWidth="1"/>
    <col min="10252" max="10499" width="11" style="23"/>
    <col min="10500" max="10500" width="25.4140625" style="23" customWidth="1"/>
    <col min="10501" max="10501" width="23.5" style="23" customWidth="1"/>
    <col min="10502" max="10502" width="22.1640625" style="23" customWidth="1"/>
    <col min="10503" max="10503" width="21.9140625" style="23" customWidth="1"/>
    <col min="10504" max="10504" width="17.6640625" style="23" customWidth="1"/>
    <col min="10505" max="10505" width="21.1640625" style="23" customWidth="1"/>
    <col min="10506" max="10506" width="25.5" style="23" customWidth="1"/>
    <col min="10507" max="10507" width="29" style="23" customWidth="1"/>
    <col min="10508" max="10755" width="11" style="23"/>
    <col min="10756" max="10756" width="25.4140625" style="23" customWidth="1"/>
    <col min="10757" max="10757" width="23.5" style="23" customWidth="1"/>
    <col min="10758" max="10758" width="22.1640625" style="23" customWidth="1"/>
    <col min="10759" max="10759" width="21.9140625" style="23" customWidth="1"/>
    <col min="10760" max="10760" width="17.6640625" style="23" customWidth="1"/>
    <col min="10761" max="10761" width="21.1640625" style="23" customWidth="1"/>
    <col min="10762" max="10762" width="25.5" style="23" customWidth="1"/>
    <col min="10763" max="10763" width="29" style="23" customWidth="1"/>
    <col min="10764" max="11011" width="11" style="23"/>
    <col min="11012" max="11012" width="25.4140625" style="23" customWidth="1"/>
    <col min="11013" max="11013" width="23.5" style="23" customWidth="1"/>
    <col min="11014" max="11014" width="22.1640625" style="23" customWidth="1"/>
    <col min="11015" max="11015" width="21.9140625" style="23" customWidth="1"/>
    <col min="11016" max="11016" width="17.6640625" style="23" customWidth="1"/>
    <col min="11017" max="11017" width="21.1640625" style="23" customWidth="1"/>
    <col min="11018" max="11018" width="25.5" style="23" customWidth="1"/>
    <col min="11019" max="11019" width="29" style="23" customWidth="1"/>
    <col min="11020" max="11267" width="11" style="23"/>
    <col min="11268" max="11268" width="25.4140625" style="23" customWidth="1"/>
    <col min="11269" max="11269" width="23.5" style="23" customWidth="1"/>
    <col min="11270" max="11270" width="22.1640625" style="23" customWidth="1"/>
    <col min="11271" max="11271" width="21.9140625" style="23" customWidth="1"/>
    <col min="11272" max="11272" width="17.6640625" style="23" customWidth="1"/>
    <col min="11273" max="11273" width="21.1640625" style="23" customWidth="1"/>
    <col min="11274" max="11274" width="25.5" style="23" customWidth="1"/>
    <col min="11275" max="11275" width="29" style="23" customWidth="1"/>
    <col min="11276" max="11523" width="11" style="23"/>
    <col min="11524" max="11524" width="25.4140625" style="23" customWidth="1"/>
    <col min="11525" max="11525" width="23.5" style="23" customWidth="1"/>
    <col min="11526" max="11526" width="22.1640625" style="23" customWidth="1"/>
    <col min="11527" max="11527" width="21.9140625" style="23" customWidth="1"/>
    <col min="11528" max="11528" width="17.6640625" style="23" customWidth="1"/>
    <col min="11529" max="11529" width="21.1640625" style="23" customWidth="1"/>
    <col min="11530" max="11530" width="25.5" style="23" customWidth="1"/>
    <col min="11531" max="11531" width="29" style="23" customWidth="1"/>
    <col min="11532" max="11779" width="11" style="23"/>
    <col min="11780" max="11780" width="25.4140625" style="23" customWidth="1"/>
    <col min="11781" max="11781" width="23.5" style="23" customWidth="1"/>
    <col min="11782" max="11782" width="22.1640625" style="23" customWidth="1"/>
    <col min="11783" max="11783" width="21.9140625" style="23" customWidth="1"/>
    <col min="11784" max="11784" width="17.6640625" style="23" customWidth="1"/>
    <col min="11785" max="11785" width="21.1640625" style="23" customWidth="1"/>
    <col min="11786" max="11786" width="25.5" style="23" customWidth="1"/>
    <col min="11787" max="11787" width="29" style="23" customWidth="1"/>
    <col min="11788" max="12035" width="11" style="23"/>
    <col min="12036" max="12036" width="25.4140625" style="23" customWidth="1"/>
    <col min="12037" max="12037" width="23.5" style="23" customWidth="1"/>
    <col min="12038" max="12038" width="22.1640625" style="23" customWidth="1"/>
    <col min="12039" max="12039" width="21.9140625" style="23" customWidth="1"/>
    <col min="12040" max="12040" width="17.6640625" style="23" customWidth="1"/>
    <col min="12041" max="12041" width="21.1640625" style="23" customWidth="1"/>
    <col min="12042" max="12042" width="25.5" style="23" customWidth="1"/>
    <col min="12043" max="12043" width="29" style="23" customWidth="1"/>
    <col min="12044" max="12291" width="11" style="23"/>
    <col min="12292" max="12292" width="25.4140625" style="23" customWidth="1"/>
    <col min="12293" max="12293" width="23.5" style="23" customWidth="1"/>
    <col min="12294" max="12294" width="22.1640625" style="23" customWidth="1"/>
    <col min="12295" max="12295" width="21.9140625" style="23" customWidth="1"/>
    <col min="12296" max="12296" width="17.6640625" style="23" customWidth="1"/>
    <col min="12297" max="12297" width="21.1640625" style="23" customWidth="1"/>
    <col min="12298" max="12298" width="25.5" style="23" customWidth="1"/>
    <col min="12299" max="12299" width="29" style="23" customWidth="1"/>
    <col min="12300" max="12547" width="11" style="23"/>
    <col min="12548" max="12548" width="25.4140625" style="23" customWidth="1"/>
    <col min="12549" max="12549" width="23.5" style="23" customWidth="1"/>
    <col min="12550" max="12550" width="22.1640625" style="23" customWidth="1"/>
    <col min="12551" max="12551" width="21.9140625" style="23" customWidth="1"/>
    <col min="12552" max="12552" width="17.6640625" style="23" customWidth="1"/>
    <col min="12553" max="12553" width="21.1640625" style="23" customWidth="1"/>
    <col min="12554" max="12554" width="25.5" style="23" customWidth="1"/>
    <col min="12555" max="12555" width="29" style="23" customWidth="1"/>
    <col min="12556" max="12803" width="11" style="23"/>
    <col min="12804" max="12804" width="25.4140625" style="23" customWidth="1"/>
    <col min="12805" max="12805" width="23.5" style="23" customWidth="1"/>
    <col min="12806" max="12806" width="22.1640625" style="23" customWidth="1"/>
    <col min="12807" max="12807" width="21.9140625" style="23" customWidth="1"/>
    <col min="12808" max="12808" width="17.6640625" style="23" customWidth="1"/>
    <col min="12809" max="12809" width="21.1640625" style="23" customWidth="1"/>
    <col min="12810" max="12810" width="25.5" style="23" customWidth="1"/>
    <col min="12811" max="12811" width="29" style="23" customWidth="1"/>
    <col min="12812" max="13059" width="11" style="23"/>
    <col min="13060" max="13060" width="25.4140625" style="23" customWidth="1"/>
    <col min="13061" max="13061" width="23.5" style="23" customWidth="1"/>
    <col min="13062" max="13062" width="22.1640625" style="23" customWidth="1"/>
    <col min="13063" max="13063" width="21.9140625" style="23" customWidth="1"/>
    <col min="13064" max="13064" width="17.6640625" style="23" customWidth="1"/>
    <col min="13065" max="13065" width="21.1640625" style="23" customWidth="1"/>
    <col min="13066" max="13066" width="25.5" style="23" customWidth="1"/>
    <col min="13067" max="13067" width="29" style="23" customWidth="1"/>
    <col min="13068" max="13315" width="11" style="23"/>
    <col min="13316" max="13316" width="25.4140625" style="23" customWidth="1"/>
    <col min="13317" max="13317" width="23.5" style="23" customWidth="1"/>
    <col min="13318" max="13318" width="22.1640625" style="23" customWidth="1"/>
    <col min="13319" max="13319" width="21.9140625" style="23" customWidth="1"/>
    <col min="13320" max="13320" width="17.6640625" style="23" customWidth="1"/>
    <col min="13321" max="13321" width="21.1640625" style="23" customWidth="1"/>
    <col min="13322" max="13322" width="25.5" style="23" customWidth="1"/>
    <col min="13323" max="13323" width="29" style="23" customWidth="1"/>
    <col min="13324" max="13571" width="11" style="23"/>
    <col min="13572" max="13572" width="25.4140625" style="23" customWidth="1"/>
    <col min="13573" max="13573" width="23.5" style="23" customWidth="1"/>
    <col min="13574" max="13574" width="22.1640625" style="23" customWidth="1"/>
    <col min="13575" max="13575" width="21.9140625" style="23" customWidth="1"/>
    <col min="13576" max="13576" width="17.6640625" style="23" customWidth="1"/>
    <col min="13577" max="13577" width="21.1640625" style="23" customWidth="1"/>
    <col min="13578" max="13578" width="25.5" style="23" customWidth="1"/>
    <col min="13579" max="13579" width="29" style="23" customWidth="1"/>
    <col min="13580" max="13827" width="11" style="23"/>
    <col min="13828" max="13828" width="25.4140625" style="23" customWidth="1"/>
    <col min="13829" max="13829" width="23.5" style="23" customWidth="1"/>
    <col min="13830" max="13830" width="22.1640625" style="23" customWidth="1"/>
    <col min="13831" max="13831" width="21.9140625" style="23" customWidth="1"/>
    <col min="13832" max="13832" width="17.6640625" style="23" customWidth="1"/>
    <col min="13833" max="13833" width="21.1640625" style="23" customWidth="1"/>
    <col min="13834" max="13834" width="25.5" style="23" customWidth="1"/>
    <col min="13835" max="13835" width="29" style="23" customWidth="1"/>
    <col min="13836" max="14083" width="11" style="23"/>
    <col min="14084" max="14084" width="25.4140625" style="23" customWidth="1"/>
    <col min="14085" max="14085" width="23.5" style="23" customWidth="1"/>
    <col min="14086" max="14086" width="22.1640625" style="23" customWidth="1"/>
    <col min="14087" max="14087" width="21.9140625" style="23" customWidth="1"/>
    <col min="14088" max="14088" width="17.6640625" style="23" customWidth="1"/>
    <col min="14089" max="14089" width="21.1640625" style="23" customWidth="1"/>
    <col min="14090" max="14090" width="25.5" style="23" customWidth="1"/>
    <col min="14091" max="14091" width="29" style="23" customWidth="1"/>
    <col min="14092" max="14339" width="11" style="23"/>
    <col min="14340" max="14340" width="25.4140625" style="23" customWidth="1"/>
    <col min="14341" max="14341" width="23.5" style="23" customWidth="1"/>
    <col min="14342" max="14342" width="22.1640625" style="23" customWidth="1"/>
    <col min="14343" max="14343" width="21.9140625" style="23" customWidth="1"/>
    <col min="14344" max="14344" width="17.6640625" style="23" customWidth="1"/>
    <col min="14345" max="14345" width="21.1640625" style="23" customWidth="1"/>
    <col min="14346" max="14346" width="25.5" style="23" customWidth="1"/>
    <col min="14347" max="14347" width="29" style="23" customWidth="1"/>
    <col min="14348" max="14595" width="11" style="23"/>
    <col min="14596" max="14596" width="25.4140625" style="23" customWidth="1"/>
    <col min="14597" max="14597" width="23.5" style="23" customWidth="1"/>
    <col min="14598" max="14598" width="22.1640625" style="23" customWidth="1"/>
    <col min="14599" max="14599" width="21.9140625" style="23" customWidth="1"/>
    <col min="14600" max="14600" width="17.6640625" style="23" customWidth="1"/>
    <col min="14601" max="14601" width="21.1640625" style="23" customWidth="1"/>
    <col min="14602" max="14602" width="25.5" style="23" customWidth="1"/>
    <col min="14603" max="14603" width="29" style="23" customWidth="1"/>
    <col min="14604" max="14851" width="11" style="23"/>
    <col min="14852" max="14852" width="25.4140625" style="23" customWidth="1"/>
    <col min="14853" max="14853" width="23.5" style="23" customWidth="1"/>
    <col min="14854" max="14854" width="22.1640625" style="23" customWidth="1"/>
    <col min="14855" max="14855" width="21.9140625" style="23" customWidth="1"/>
    <col min="14856" max="14856" width="17.6640625" style="23" customWidth="1"/>
    <col min="14857" max="14857" width="21.1640625" style="23" customWidth="1"/>
    <col min="14858" max="14858" width="25.5" style="23" customWidth="1"/>
    <col min="14859" max="14859" width="29" style="23" customWidth="1"/>
    <col min="14860" max="15107" width="11" style="23"/>
    <col min="15108" max="15108" width="25.4140625" style="23" customWidth="1"/>
    <col min="15109" max="15109" width="23.5" style="23" customWidth="1"/>
    <col min="15110" max="15110" width="22.1640625" style="23" customWidth="1"/>
    <col min="15111" max="15111" width="21.9140625" style="23" customWidth="1"/>
    <col min="15112" max="15112" width="17.6640625" style="23" customWidth="1"/>
    <col min="15113" max="15113" width="21.1640625" style="23" customWidth="1"/>
    <col min="15114" max="15114" width="25.5" style="23" customWidth="1"/>
    <col min="15115" max="15115" width="29" style="23" customWidth="1"/>
    <col min="15116" max="15363" width="11" style="23"/>
    <col min="15364" max="15364" width="25.4140625" style="23" customWidth="1"/>
    <col min="15365" max="15365" width="23.5" style="23" customWidth="1"/>
    <col min="15366" max="15366" width="22.1640625" style="23" customWidth="1"/>
    <col min="15367" max="15367" width="21.9140625" style="23" customWidth="1"/>
    <col min="15368" max="15368" width="17.6640625" style="23" customWidth="1"/>
    <col min="15369" max="15369" width="21.1640625" style="23" customWidth="1"/>
    <col min="15370" max="15370" width="25.5" style="23" customWidth="1"/>
    <col min="15371" max="15371" width="29" style="23" customWidth="1"/>
    <col min="15372" max="15619" width="11" style="23"/>
    <col min="15620" max="15620" width="25.4140625" style="23" customWidth="1"/>
    <col min="15621" max="15621" width="23.5" style="23" customWidth="1"/>
    <col min="15622" max="15622" width="22.1640625" style="23" customWidth="1"/>
    <col min="15623" max="15623" width="21.9140625" style="23" customWidth="1"/>
    <col min="15624" max="15624" width="17.6640625" style="23" customWidth="1"/>
    <col min="15625" max="15625" width="21.1640625" style="23" customWidth="1"/>
    <col min="15626" max="15626" width="25.5" style="23" customWidth="1"/>
    <col min="15627" max="15627" width="29" style="23" customWidth="1"/>
    <col min="15628" max="15875" width="11" style="23"/>
    <col min="15876" max="15876" width="25.4140625" style="23" customWidth="1"/>
    <col min="15877" max="15877" width="23.5" style="23" customWidth="1"/>
    <col min="15878" max="15878" width="22.1640625" style="23" customWidth="1"/>
    <col min="15879" max="15879" width="21.9140625" style="23" customWidth="1"/>
    <col min="15880" max="15880" width="17.6640625" style="23" customWidth="1"/>
    <col min="15881" max="15881" width="21.1640625" style="23" customWidth="1"/>
    <col min="15882" max="15882" width="25.5" style="23" customWidth="1"/>
    <col min="15883" max="15883" width="29" style="23" customWidth="1"/>
    <col min="15884" max="16131" width="11" style="23"/>
    <col min="16132" max="16132" width="25.4140625" style="23" customWidth="1"/>
    <col min="16133" max="16133" width="23.5" style="23" customWidth="1"/>
    <col min="16134" max="16134" width="22.1640625" style="23" customWidth="1"/>
    <col min="16135" max="16135" width="21.9140625" style="23" customWidth="1"/>
    <col min="16136" max="16136" width="17.6640625" style="23" customWidth="1"/>
    <col min="16137" max="16137" width="21.1640625" style="23" customWidth="1"/>
    <col min="16138" max="16138" width="25.5" style="23" customWidth="1"/>
    <col min="16139" max="16139" width="29" style="23" customWidth="1"/>
    <col min="16140" max="16384" width="11" style="23"/>
  </cols>
  <sheetData>
    <row r="1" spans="1:11" x14ac:dyDescent="0.25">
      <c r="B1" s="188" t="s">
        <v>622</v>
      </c>
      <c r="C1" s="188"/>
      <c r="D1" s="188"/>
      <c r="E1" s="188"/>
      <c r="F1" s="188"/>
      <c r="G1" s="188"/>
      <c r="H1" s="188"/>
      <c r="I1" s="188"/>
      <c r="J1" s="188"/>
      <c r="K1" s="188"/>
    </row>
    <row r="2" spans="1:11" x14ac:dyDescent="0.25">
      <c r="B2" s="188" t="s">
        <v>623</v>
      </c>
      <c r="C2" s="188"/>
      <c r="D2" s="188"/>
      <c r="E2" s="188"/>
      <c r="F2" s="188"/>
      <c r="G2" s="188"/>
      <c r="H2" s="188"/>
      <c r="I2" s="188"/>
      <c r="J2" s="188"/>
      <c r="K2" s="188"/>
    </row>
    <row r="3" spans="1:11" x14ac:dyDescent="0.25">
      <c r="B3" s="188" t="s">
        <v>731</v>
      </c>
      <c r="C3" s="188"/>
      <c r="D3" s="188"/>
      <c r="E3" s="188"/>
      <c r="F3" s="188"/>
      <c r="G3" s="188"/>
      <c r="H3" s="188"/>
      <c r="I3" s="188"/>
      <c r="J3" s="188"/>
      <c r="K3" s="188"/>
    </row>
    <row r="4" spans="1:11" ht="12.5" thickBot="1" x14ac:dyDescent="0.3">
      <c r="A4" s="184" t="s">
        <v>229</v>
      </c>
      <c r="B4" s="189" t="s">
        <v>624</v>
      </c>
      <c r="C4" s="189"/>
      <c r="D4" s="189"/>
      <c r="E4" s="189"/>
      <c r="F4" s="189"/>
      <c r="G4" s="189"/>
      <c r="H4" s="189" t="s">
        <v>625</v>
      </c>
      <c r="I4" s="189"/>
      <c r="J4" s="189"/>
      <c r="K4" s="190"/>
    </row>
    <row r="5" spans="1:11" x14ac:dyDescent="0.25">
      <c r="A5" s="185"/>
      <c r="B5" s="91" t="s">
        <v>626</v>
      </c>
      <c r="C5" s="92" t="s">
        <v>627</v>
      </c>
      <c r="D5" s="191" t="s">
        <v>628</v>
      </c>
      <c r="E5" s="191" t="s">
        <v>629</v>
      </c>
      <c r="F5" s="191" t="s">
        <v>630</v>
      </c>
      <c r="G5" s="191" t="s">
        <v>631</v>
      </c>
      <c r="H5" s="92" t="s">
        <v>632</v>
      </c>
      <c r="I5" s="92" t="s">
        <v>633</v>
      </c>
      <c r="J5" s="191" t="s">
        <v>634</v>
      </c>
      <c r="K5" s="186" t="s">
        <v>635</v>
      </c>
    </row>
    <row r="6" spans="1:11" ht="24.5" thickBot="1" x14ac:dyDescent="0.3">
      <c r="A6" s="185"/>
      <c r="B6" s="93" t="s">
        <v>636</v>
      </c>
      <c r="C6" s="94" t="s">
        <v>636</v>
      </c>
      <c r="D6" s="192"/>
      <c r="E6" s="192"/>
      <c r="F6" s="192"/>
      <c r="G6" s="192"/>
      <c r="H6" s="95" t="s">
        <v>637</v>
      </c>
      <c r="I6" s="94" t="s">
        <v>638</v>
      </c>
      <c r="J6" s="192"/>
      <c r="K6" s="187"/>
    </row>
    <row r="7" spans="1:11" ht="60.75" hidden="1" customHeight="1" x14ac:dyDescent="0.25">
      <c r="A7" s="96" t="str">
        <f>'Consolidado Respuestas 2024'!A10</f>
        <v>Interno</v>
      </c>
      <c r="B7" s="96" t="str">
        <f>'Consolidado Respuestas 2024'!B10</f>
        <v>A01</v>
      </c>
      <c r="C7" s="87" t="str">
        <f>'Consolidado Respuestas 2024'!C10</f>
        <v xml:space="preserve">¿Se realiza en su institución inducción al puesto para los nuevos funcionarios? </v>
      </c>
      <c r="D7" s="105" t="str">
        <f>Preguntas!K6</f>
        <v>No aplica</v>
      </c>
      <c r="E7" s="88"/>
      <c r="F7" s="89"/>
      <c r="G7" s="89"/>
      <c r="H7" s="89"/>
      <c r="I7" s="89"/>
      <c r="J7" s="89"/>
      <c r="K7" s="90"/>
    </row>
    <row r="8" spans="1:11" ht="36" hidden="1" x14ac:dyDescent="0.25">
      <c r="A8" s="96" t="str">
        <f>'Consolidado Respuestas 2024'!A11</f>
        <v>Externo</v>
      </c>
      <c r="B8" s="96" t="str">
        <f>'Consolidado Respuestas 2024'!B11</f>
        <v>AI02</v>
      </c>
      <c r="C8" s="87" t="str">
        <f>'Consolidado Respuestas 2024'!C11</f>
        <v xml:space="preserve">¿Conoce usted, las funciones que realiza la institución? </v>
      </c>
      <c r="D8" s="105" t="str">
        <f>Preguntas!K7</f>
        <v>No aplica</v>
      </c>
      <c r="E8" s="79"/>
      <c r="F8" s="80"/>
      <c r="G8" s="81"/>
      <c r="H8" s="81"/>
      <c r="I8" s="82"/>
      <c r="J8" s="82"/>
      <c r="K8" s="83"/>
    </row>
    <row r="9" spans="1:11" ht="72" hidden="1" x14ac:dyDescent="0.25">
      <c r="A9" s="96" t="str">
        <f>'Consolidado Respuestas 2024'!A12</f>
        <v>Externo</v>
      </c>
      <c r="B9" s="96" t="str">
        <f>'Consolidado Respuestas 2024'!B12</f>
        <v>A03</v>
      </c>
      <c r="C9" s="87" t="str">
        <f>'Consolidado Respuestas 2024'!C12</f>
        <v>¿Conoce usted, si la institución cuenta con un estudio de clima organizacional?</v>
      </c>
      <c r="D9" s="105" t="str">
        <f>Preguntas!K8</f>
        <v>No aplica</v>
      </c>
      <c r="E9" s="79"/>
      <c r="F9" s="115"/>
      <c r="G9" s="118"/>
      <c r="H9" s="81"/>
      <c r="I9" s="82"/>
      <c r="J9" s="82"/>
      <c r="K9" s="83"/>
    </row>
    <row r="10" spans="1:11" ht="36" hidden="1" x14ac:dyDescent="0.25">
      <c r="A10" s="96" t="str">
        <f>'Consolidado Respuestas 2024'!A13</f>
        <v>Interno</v>
      </c>
      <c r="B10" s="96" t="str">
        <f>'Consolidado Respuestas 2024'!B13</f>
        <v>A04</v>
      </c>
      <c r="C10" s="87" t="str">
        <f>'Consolidado Respuestas 2024'!C13</f>
        <v xml:space="preserve">¿Se comunica a nivel institucional el plan de capacitación a todo el personal? </v>
      </c>
      <c r="D10" s="105" t="str">
        <f>Preguntas!K9</f>
        <v>No aplica</v>
      </c>
      <c r="E10" s="116"/>
      <c r="F10" s="117"/>
      <c r="G10" s="118"/>
      <c r="H10" s="81"/>
      <c r="I10" s="81"/>
      <c r="J10" s="81"/>
      <c r="K10" s="123"/>
    </row>
    <row r="11" spans="1:11" ht="36.65" customHeight="1" x14ac:dyDescent="0.25">
      <c r="A11" s="96" t="str">
        <f>'Consolidado Respuestas 2024'!A14</f>
        <v>Externo</v>
      </c>
      <c r="B11" s="96" t="str">
        <f>'Consolidado Respuestas 2024'!B14</f>
        <v>AI05</v>
      </c>
      <c r="C11" s="87" t="str">
        <f>'Consolidado Respuestas 2024'!C14</f>
        <v>¿Se realizan en su institución actividades para fortalecer las competencias del personal?</v>
      </c>
      <c r="D11" s="105" t="str">
        <f>Preguntas!K10</f>
        <v>Aplica</v>
      </c>
      <c r="E11" s="78" t="s">
        <v>738</v>
      </c>
      <c r="F11" s="78" t="s">
        <v>707</v>
      </c>
      <c r="G11" s="124" t="s">
        <v>704</v>
      </c>
      <c r="H11" s="124" t="s">
        <v>744</v>
      </c>
      <c r="I11" s="126">
        <v>1</v>
      </c>
      <c r="J11" s="78" t="s">
        <v>745</v>
      </c>
      <c r="K11" s="84"/>
    </row>
    <row r="12" spans="1:11" ht="48" hidden="1" x14ac:dyDescent="0.25">
      <c r="A12" s="96" t="str">
        <f>'Consolidado Respuestas 2024'!A15</f>
        <v>Interno y Externo</v>
      </c>
      <c r="B12" s="96" t="str">
        <f>'Consolidado Respuestas 2024'!B15</f>
        <v>A06</v>
      </c>
      <c r="C12" s="87" t="str">
        <f>'Consolidado Respuestas 2024'!C15</f>
        <v xml:space="preserve">¿Se le han definido cuáles son las funciones que debe desempeñar de acuerdo con las competencias de su puesto? </v>
      </c>
      <c r="D12" s="105" t="str">
        <f>Preguntas!K11</f>
        <v>No aplica</v>
      </c>
      <c r="E12" s="78"/>
      <c r="F12" s="78" t="s">
        <v>709</v>
      </c>
      <c r="G12" s="78"/>
      <c r="H12" s="78"/>
      <c r="I12" s="78"/>
      <c r="J12" s="78"/>
      <c r="K12" s="84"/>
    </row>
    <row r="13" spans="1:11" ht="48" hidden="1" x14ac:dyDescent="0.25">
      <c r="A13" s="96" t="str">
        <f>'Consolidado Respuestas 2024'!A16</f>
        <v>Interno</v>
      </c>
      <c r="B13" s="96" t="str">
        <f>'Consolidado Respuestas 2024'!B16</f>
        <v>A07</v>
      </c>
      <c r="C13" s="87" t="str">
        <f>'Consolidado Respuestas 2024'!C16</f>
        <v>¿Existe algún documento que le permite a usted conocer cuáles son sus funciones y sus responsabilidades?</v>
      </c>
      <c r="D13" s="105" t="str">
        <f>Preguntas!K12</f>
        <v>No aplica</v>
      </c>
      <c r="E13" s="78"/>
      <c r="F13" s="78" t="s">
        <v>710</v>
      </c>
      <c r="G13" s="78"/>
      <c r="H13" s="78"/>
      <c r="I13" s="78"/>
      <c r="J13" s="78"/>
      <c r="K13" s="84"/>
    </row>
    <row r="14" spans="1:11" ht="63" hidden="1" customHeight="1" x14ac:dyDescent="0.25">
      <c r="A14" s="96" t="str">
        <f>'Consolidado Respuestas 2024'!A17</f>
        <v>Interno</v>
      </c>
      <c r="B14" s="96" t="str">
        <f>'Consolidado Respuestas 2024'!B17</f>
        <v>A08</v>
      </c>
      <c r="C14" s="87" t="str">
        <f>'Consolidado Respuestas 2024'!C17</f>
        <v>¿Se promueve en su unidad acciones para el trabajo en equipo?</v>
      </c>
      <c r="D14" s="105" t="str">
        <f>Preguntas!K13</f>
        <v>No aplica</v>
      </c>
      <c r="E14" s="78"/>
      <c r="F14" s="78" t="s">
        <v>711</v>
      </c>
      <c r="G14" s="124"/>
      <c r="H14" s="78"/>
      <c r="I14" s="126"/>
      <c r="J14" s="78"/>
      <c r="K14" s="125"/>
    </row>
    <row r="15" spans="1:11" ht="27" hidden="1" customHeight="1" x14ac:dyDescent="0.25">
      <c r="A15" s="96" t="str">
        <f>'Consolidado Respuestas 2024'!A18</f>
        <v>Interno</v>
      </c>
      <c r="B15" s="96" t="str">
        <f>'Consolidado Respuestas 2024'!B18</f>
        <v xml:space="preserve">A09 </v>
      </c>
      <c r="C15" s="87" t="str">
        <f>'Consolidado Respuestas 2024'!C18</f>
        <v>¿El ambiente laboral de su unidad permite a los funcionarios realizar adecuadamente su trabajo?</v>
      </c>
      <c r="D15" s="105" t="str">
        <f>Preguntas!K14</f>
        <v>No aplica</v>
      </c>
      <c r="E15" s="78"/>
      <c r="F15" s="78" t="s">
        <v>712</v>
      </c>
      <c r="G15" s="78"/>
      <c r="H15" s="78"/>
      <c r="I15" s="78"/>
      <c r="J15" s="78"/>
      <c r="K15" s="84"/>
    </row>
    <row r="16" spans="1:11" ht="66" customHeight="1" x14ac:dyDescent="0.25">
      <c r="A16" s="96" t="str">
        <f>'Consolidado Respuestas 2024'!A19</f>
        <v>Interno</v>
      </c>
      <c r="B16" s="96" t="str">
        <f>'Consolidado Respuestas 2024'!B19</f>
        <v xml:space="preserve">A10 </v>
      </c>
      <c r="C16" s="87" t="str">
        <f>'Consolidado Respuestas 2024'!C19</f>
        <v xml:space="preserve">¿Conoce usted, el código de ética y valores  institucionales? </v>
      </c>
      <c r="D16" s="105" t="str">
        <f>Preguntas!K15</f>
        <v>No aplica</v>
      </c>
      <c r="E16" s="88" t="s">
        <v>705</v>
      </c>
      <c r="F16" s="78" t="s">
        <v>707</v>
      </c>
      <c r="G16" s="89" t="s">
        <v>706</v>
      </c>
      <c r="H16" s="124" t="s">
        <v>739</v>
      </c>
      <c r="I16" s="126">
        <v>1</v>
      </c>
      <c r="J16" s="134" t="s">
        <v>740</v>
      </c>
      <c r="K16" s="84"/>
    </row>
    <row r="17" spans="1:11" ht="32.4" hidden="1" customHeight="1" x14ac:dyDescent="0.25">
      <c r="A17" s="96" t="str">
        <f>'Consolidado Respuestas 2024'!A20</f>
        <v>Interno</v>
      </c>
      <c r="B17" s="96" t="str">
        <f>'Consolidado Respuestas 2024'!B20</f>
        <v>A11</v>
      </c>
      <c r="C17" s="87" t="str">
        <f>'Consolidado Respuestas 2024'!C20</f>
        <v>Existen en su institución mecanismos para incorporar los elementos contenidos en el Código de Ética en la cultura organizacional?</v>
      </c>
      <c r="D17" s="105" t="str">
        <f>Preguntas!K16</f>
        <v>No aplica</v>
      </c>
      <c r="E17" s="78"/>
      <c r="F17" s="78" t="s">
        <v>713</v>
      </c>
      <c r="G17" s="78"/>
      <c r="H17" s="78"/>
      <c r="I17" s="78"/>
      <c r="J17" s="78"/>
      <c r="K17" s="84"/>
    </row>
    <row r="18" spans="1:11" ht="26.4" hidden="1" customHeight="1" x14ac:dyDescent="0.25">
      <c r="A18" s="96"/>
      <c r="B18" s="96" t="str">
        <f>'Consolidado Respuestas 2024'!B21</f>
        <v>A12</v>
      </c>
      <c r="C18" s="87" t="str">
        <f>'Consolidado Respuestas 2024'!C21</f>
        <v>¿Conoce usted, cuáles principios y comportamientos se consideran inaceptables, de acuerdo con el marco institucional en materia ética?</v>
      </c>
      <c r="D18" s="105" t="str">
        <f>Preguntas!K17</f>
        <v>No aplica</v>
      </c>
      <c r="E18" s="78"/>
      <c r="F18" s="78" t="s">
        <v>714</v>
      </c>
      <c r="G18" s="78"/>
      <c r="H18" s="78"/>
      <c r="I18" s="78"/>
      <c r="J18" s="78"/>
      <c r="K18" s="84"/>
    </row>
    <row r="19" spans="1:11" ht="43.75" hidden="1" customHeight="1" x14ac:dyDescent="0.25">
      <c r="A19" s="96"/>
      <c r="B19" s="96" t="str">
        <f>'Consolidado Respuestas 2024'!B22</f>
        <v>A13</v>
      </c>
      <c r="C19" s="87" t="str">
        <f>'Consolidado Respuestas 2024'!C22</f>
        <v xml:space="preserve">¿En la institución se promueven acciones que apoyen y muestren compromiso con el control interno y la gestión de riesgos? 
</v>
      </c>
      <c r="D19" s="105" t="str">
        <f>Preguntas!K18</f>
        <v>No aplica</v>
      </c>
      <c r="E19" s="78"/>
      <c r="F19" s="78" t="s">
        <v>715</v>
      </c>
      <c r="G19" s="78"/>
      <c r="H19" s="78"/>
      <c r="I19" s="78"/>
      <c r="J19" s="78"/>
      <c r="K19" s="84"/>
    </row>
    <row r="20" spans="1:11" ht="42.65" hidden="1" customHeight="1" x14ac:dyDescent="0.25">
      <c r="A20" s="96"/>
      <c r="B20" s="96" t="str">
        <f>'Consolidado Respuestas 2024'!B23</f>
        <v>A14</v>
      </c>
      <c r="C20" s="87" t="str">
        <f>'Consolidado Respuestas 2024'!C23</f>
        <v>¿En la institución se aplica la evaluación de desempeño para supervisar las actividades y tareas en las cuales usted se desempeña?</v>
      </c>
      <c r="D20" s="105" t="str">
        <f>Preguntas!K19</f>
        <v>No aplica</v>
      </c>
      <c r="E20" s="78"/>
      <c r="F20" s="78" t="s">
        <v>716</v>
      </c>
      <c r="G20" s="78"/>
      <c r="H20" s="78"/>
      <c r="I20" s="78"/>
      <c r="J20" s="78"/>
      <c r="K20" s="84"/>
    </row>
    <row r="21" spans="1:11" ht="28.75" hidden="1" customHeight="1" x14ac:dyDescent="0.25">
      <c r="A21" s="96" t="str">
        <f>'Consolidado Respuestas 2024'!A24</f>
        <v>Interno</v>
      </c>
      <c r="B21" s="96" t="str">
        <f>'Consolidado Respuestas 2024'!B24</f>
        <v>R01</v>
      </c>
      <c r="C21" s="87" t="str">
        <f>'Consolidado Respuestas 2024'!C24</f>
        <v xml:space="preserve">¿Se utilizan los resultados de la valoración de riesgos como insumo en la implementación de acciones en su institución de los procesos en los que usted se desempeña?
</v>
      </c>
      <c r="D21" s="105" t="str">
        <f>Preguntas!K20</f>
        <v>No aplica</v>
      </c>
      <c r="E21" s="78"/>
      <c r="F21" s="78" t="s">
        <v>717</v>
      </c>
      <c r="G21" s="78"/>
      <c r="H21" s="78"/>
      <c r="I21" s="78"/>
      <c r="J21" s="78"/>
      <c r="K21" s="84"/>
    </row>
    <row r="22" spans="1:11" ht="76.25" hidden="1" customHeight="1" thickBot="1" x14ac:dyDescent="0.3">
      <c r="A22" s="96" t="str">
        <f>'Consolidado Respuestas 2024'!A25</f>
        <v>Interno</v>
      </c>
      <c r="B22" s="96" t="str">
        <f>'Consolidado Respuestas 2024'!B25</f>
        <v>R02</v>
      </c>
      <c r="C22" s="87" t="str">
        <f>'Consolidado Respuestas 2024'!C25</f>
        <v>¿Conoce usted, los objetivos específicos de la unidad?</v>
      </c>
      <c r="D22" s="105" t="str">
        <f>Preguntas!K21</f>
        <v>No aplica</v>
      </c>
      <c r="E22" s="85"/>
      <c r="F22" s="78" t="s">
        <v>718</v>
      </c>
      <c r="G22" s="85"/>
      <c r="H22" s="85"/>
      <c r="I22" s="85"/>
      <c r="J22" s="85"/>
      <c r="K22" s="86"/>
    </row>
    <row r="23" spans="1:11" ht="55.75" hidden="1" customHeight="1" thickBot="1" x14ac:dyDescent="0.3">
      <c r="A23" s="96" t="str">
        <f>'Consolidado Respuestas 2024'!A26</f>
        <v>Interno</v>
      </c>
      <c r="B23" s="96" t="str">
        <f>'Consolidado Respuestas 2024'!B26</f>
        <v>R03</v>
      </c>
      <c r="C23" s="87" t="str">
        <f>'Consolidado Respuestas 2024'!C26</f>
        <v>¿En su unidad, le toman participación  en la formulación del Plan Anual Operativo (PAO)?</v>
      </c>
      <c r="D23" s="105" t="str">
        <f>Preguntas!K22</f>
        <v>No aplica</v>
      </c>
      <c r="E23" s="85"/>
      <c r="F23" s="78" t="s">
        <v>719</v>
      </c>
      <c r="G23" s="85"/>
      <c r="H23" s="85"/>
      <c r="I23" s="85"/>
      <c r="J23" s="85"/>
      <c r="K23" s="86"/>
    </row>
    <row r="24" spans="1:11" ht="50.4" hidden="1" customHeight="1" thickBot="1" x14ac:dyDescent="0.3">
      <c r="A24" s="96" t="str">
        <f>'Consolidado Respuestas 2024'!A27</f>
        <v>Interno</v>
      </c>
      <c r="B24" s="96" t="str">
        <f>'Consolidado Respuestas 2024'!B27</f>
        <v>R04</v>
      </c>
      <c r="C24" s="87" t="str">
        <f>'Consolidado Respuestas 2024'!C27</f>
        <v xml:space="preserve">¿En su unidad, le toman participación en la identificación del Sistema Específico de Valoración del Riesgo Institucional (SEVRI)? 
</v>
      </c>
      <c r="D24" s="105" t="str">
        <f>Preguntas!K23</f>
        <v>No aplica</v>
      </c>
      <c r="E24" s="85"/>
      <c r="F24" s="78" t="s">
        <v>720</v>
      </c>
      <c r="G24" s="85"/>
      <c r="H24" s="85"/>
      <c r="I24" s="85"/>
      <c r="J24" s="85"/>
      <c r="K24" s="86"/>
    </row>
    <row r="25" spans="1:11" ht="36" hidden="1" customHeight="1" thickBot="1" x14ac:dyDescent="0.3">
      <c r="A25" s="96"/>
      <c r="B25" s="96" t="str">
        <f>'Consolidado Respuestas 2024'!B28</f>
        <v>R05</v>
      </c>
      <c r="C25" s="87" t="str">
        <f>'Consolidado Respuestas 2024'!C28</f>
        <v>¿En su unidad, se aplican las recomendaciones de Auditoría Interna para la identificación de riesgos?</v>
      </c>
      <c r="D25" s="105" t="str">
        <f>Preguntas!K24</f>
        <v>No aplica</v>
      </c>
      <c r="E25" s="85"/>
      <c r="F25" s="78" t="s">
        <v>721</v>
      </c>
      <c r="G25" s="85"/>
      <c r="H25" s="85"/>
      <c r="I25" s="85"/>
      <c r="J25" s="85"/>
      <c r="K25" s="86"/>
    </row>
    <row r="26" spans="1:11" ht="25.25" hidden="1" customHeight="1" thickBot="1" x14ac:dyDescent="0.3">
      <c r="A26" s="96" t="str">
        <f>'Consolidado Respuestas 2024'!A29</f>
        <v>Externo</v>
      </c>
      <c r="B26" s="96" t="str">
        <f>'Consolidado Respuestas 2024'!B29</f>
        <v>C01</v>
      </c>
      <c r="C26" s="87" t="str">
        <f>'Consolidado Respuestas 2024'!C29</f>
        <v>¿En su unidad, le comunican los lineamientos y/o disposiciones sobre los controles internos que aplica la institución?</v>
      </c>
      <c r="D26" s="105" t="str">
        <f>Preguntas!K25</f>
        <v>No aplica</v>
      </c>
      <c r="E26" s="85"/>
      <c r="F26" s="78" t="s">
        <v>722</v>
      </c>
      <c r="G26" s="85"/>
      <c r="H26" s="85"/>
      <c r="I26" s="85"/>
      <c r="J26" s="85"/>
      <c r="K26" s="86"/>
    </row>
    <row r="27" spans="1:11" ht="54.65" hidden="1" customHeight="1" thickBot="1" x14ac:dyDescent="0.3">
      <c r="A27" s="96" t="str">
        <f>'Consolidado Respuestas 2024'!A30</f>
        <v>Externo</v>
      </c>
      <c r="B27" s="96" t="str">
        <f>'Consolidado Respuestas 2024'!B30</f>
        <v>C02</v>
      </c>
      <c r="C27" s="87" t="str">
        <f>'Consolidado Respuestas 2024'!C30</f>
        <v xml:space="preserve">¿En su unidad  y/o departamento se aplican controles para la asignación y el uso de manejo activos? </v>
      </c>
      <c r="D27" s="105" t="str">
        <f>Preguntas!K26</f>
        <v>No aplica</v>
      </c>
      <c r="E27" s="85"/>
      <c r="F27" s="78" t="s">
        <v>723</v>
      </c>
      <c r="G27" s="85"/>
      <c r="H27" s="85"/>
      <c r="I27" s="85"/>
      <c r="J27" s="85"/>
      <c r="K27" s="86"/>
    </row>
    <row r="28" spans="1:11" ht="25.25" hidden="1" customHeight="1" thickBot="1" x14ac:dyDescent="0.3">
      <c r="A28" s="96" t="str">
        <f>'Consolidado Respuestas 2024'!A31</f>
        <v>Externo</v>
      </c>
      <c r="B28" s="96" t="str">
        <f>'Consolidado Respuestas 2024'!B31</f>
        <v>C03</v>
      </c>
      <c r="C28" s="87" t="str">
        <f>'Consolidado Respuestas 2024'!C31</f>
        <v xml:space="preserve">¿Existen en su institución mecanismos de supervisión de los procesos en los cuales usted se desempeña?
</v>
      </c>
      <c r="D28" s="105" t="str">
        <f>Preguntas!K27</f>
        <v>No aplica</v>
      </c>
      <c r="E28" s="85"/>
      <c r="F28" s="78" t="s">
        <v>724</v>
      </c>
      <c r="G28" s="85"/>
      <c r="H28" s="85"/>
      <c r="I28" s="85"/>
      <c r="J28" s="85"/>
      <c r="K28" s="86"/>
    </row>
    <row r="29" spans="1:11" ht="60.65" hidden="1" thickBot="1" x14ac:dyDescent="0.3">
      <c r="A29" s="96" t="str">
        <f>'Consolidado Respuestas 2024'!A32</f>
        <v>Externo</v>
      </c>
      <c r="B29" s="96" t="str">
        <f>'Consolidado Respuestas 2024'!B32</f>
        <v>C04</v>
      </c>
      <c r="C29" s="87" t="str">
        <f>'Consolidado Respuestas 2024'!C32</f>
        <v>¿Conoce usted, los planes de trabajo de las comisiones institucionales:  Género, Valores, Discapacidad, Ambiente, LGBTIQ y otras?</v>
      </c>
      <c r="D29" s="105" t="str">
        <f>Preguntas!K28</f>
        <v>Aplica</v>
      </c>
      <c r="E29" s="85" t="s">
        <v>708</v>
      </c>
      <c r="F29" s="78" t="s">
        <v>725</v>
      </c>
      <c r="G29" s="85"/>
      <c r="H29" s="85"/>
      <c r="I29" s="85"/>
      <c r="J29" s="85"/>
      <c r="K29" s="86"/>
    </row>
    <row r="30" spans="1:11" ht="60.65" hidden="1" thickBot="1" x14ac:dyDescent="0.3">
      <c r="A30" s="96" t="str">
        <f>'Consolidado Respuestas 2024'!A33</f>
        <v>Externo</v>
      </c>
      <c r="B30" s="96" t="str">
        <f>'Consolidado Respuestas 2024'!B33</f>
        <v>C05</v>
      </c>
      <c r="C30" s="87" t="str">
        <f>'Consolidado Respuestas 2024'!C33</f>
        <v xml:space="preserve">¿En su unidad se atienden las recomendaciones emitidas por la Auditoría Interna, el Ministerio de Hacienda y la Contraloría General de la República?. </v>
      </c>
      <c r="D30" s="105" t="str">
        <f>Preguntas!K29</f>
        <v>No aplica</v>
      </c>
      <c r="E30" s="85"/>
      <c r="F30" s="78" t="s">
        <v>727</v>
      </c>
      <c r="G30" s="85"/>
      <c r="H30" s="85"/>
      <c r="I30" s="85"/>
      <c r="J30" s="85"/>
      <c r="K30" s="86"/>
    </row>
    <row r="31" spans="1:11" ht="48.65" hidden="1" thickBot="1" x14ac:dyDescent="0.3">
      <c r="A31" s="96" t="str">
        <f>'Consolidado Respuestas 2024'!A34</f>
        <v>Interno</v>
      </c>
      <c r="B31" s="96" t="str">
        <f>'Consolidado Respuestas 2024'!B34</f>
        <v>C06</v>
      </c>
      <c r="C31" s="87" t="str">
        <f>'Consolidado Respuestas 2024'!C34</f>
        <v>¿En su unidad, se articulan los criterios de la evaluación de desempeño con el Plan Anual Operativo (PAO)?</v>
      </c>
      <c r="D31" s="105" t="str">
        <f>Preguntas!K30</f>
        <v>No aplica</v>
      </c>
      <c r="E31" s="85"/>
      <c r="F31" s="78" t="s">
        <v>728</v>
      </c>
      <c r="G31" s="85"/>
      <c r="H31" s="85"/>
      <c r="I31" s="85"/>
      <c r="J31" s="85"/>
      <c r="K31" s="86"/>
    </row>
    <row r="32" spans="1:11" ht="48.65" hidden="1" thickBot="1" x14ac:dyDescent="0.3">
      <c r="A32" s="96" t="str">
        <f>'Consolidado Respuestas 2024'!A35</f>
        <v>Externo</v>
      </c>
      <c r="B32" s="96" t="str">
        <f>'Consolidado Respuestas 2024'!B35</f>
        <v>CI07</v>
      </c>
      <c r="C32" s="87" t="str">
        <f>'Consolidado Respuestas 2024'!C35</f>
        <v xml:space="preserve">¿En su unidad, existen manuales de procedimientos actualizados  para el desempeño de sus funciones?
</v>
      </c>
      <c r="D32" s="105" t="str">
        <f>Preguntas!K31</f>
        <v>No aplica</v>
      </c>
      <c r="E32" s="85"/>
      <c r="F32" s="78" t="s">
        <v>729</v>
      </c>
      <c r="G32" s="85"/>
      <c r="H32" s="85"/>
      <c r="I32" s="85"/>
      <c r="J32" s="85"/>
      <c r="K32" s="86"/>
    </row>
    <row r="33" spans="1:11" ht="36.65" hidden="1" thickBot="1" x14ac:dyDescent="0.3">
      <c r="A33" s="96" t="str">
        <f>'Consolidado Respuestas 2024'!A36</f>
        <v>Externo</v>
      </c>
      <c r="B33" s="96" t="str">
        <f>'Consolidado Respuestas 2024'!B36</f>
        <v>C08</v>
      </c>
      <c r="C33" s="87" t="str">
        <f>'Consolidado Respuestas 2024'!C36</f>
        <v>¿Participa usted en el diseño y/o actualización de los manuales procedimientos?</v>
      </c>
      <c r="D33" s="105" t="str">
        <f>Preguntas!K32</f>
        <v>No aplica</v>
      </c>
      <c r="E33" s="119"/>
      <c r="F33" s="78" t="s">
        <v>730</v>
      </c>
      <c r="G33" s="121"/>
      <c r="H33" s="85"/>
      <c r="I33" s="85"/>
      <c r="J33" s="85"/>
      <c r="K33" s="86"/>
    </row>
    <row r="34" spans="1:11" ht="48.5" thickBot="1" x14ac:dyDescent="0.3">
      <c r="A34" s="96" t="str">
        <f>'Consolidado Respuestas 2024'!A37</f>
        <v>Externo</v>
      </c>
      <c r="B34" s="96" t="str">
        <f>'Consolidado Respuestas 2024'!B37</f>
        <v>I01</v>
      </c>
      <c r="C34" s="87" t="str">
        <f>'Consolidado Respuestas 2024'!C37</f>
        <v>¿En su institución se ha informado y capacitado al personal en el Plan Estratégico de Tecnologías de la Información (PETI).</v>
      </c>
      <c r="D34" s="105" t="str">
        <f>Preguntas!K33</f>
        <v>Aplica</v>
      </c>
      <c r="E34" s="85" t="s">
        <v>726</v>
      </c>
      <c r="F34" s="78" t="s">
        <v>707</v>
      </c>
      <c r="G34" s="121" t="s">
        <v>742</v>
      </c>
      <c r="H34" s="121" t="s">
        <v>741</v>
      </c>
      <c r="I34" s="135">
        <v>1</v>
      </c>
      <c r="J34" s="121" t="s">
        <v>743</v>
      </c>
      <c r="K34" s="86"/>
    </row>
    <row r="35" spans="1:11" ht="48.65" hidden="1" thickBot="1" x14ac:dyDescent="0.3">
      <c r="A35" s="96" t="str">
        <f>'Consolidado Respuestas 2024'!A38</f>
        <v>Interno</v>
      </c>
      <c r="B35" s="96" t="str">
        <f>'Consolidado Respuestas 2024'!B38</f>
        <v>I02</v>
      </c>
      <c r="C35" s="87" t="str">
        <f>'Consolidado Respuestas 2024'!C38</f>
        <v xml:space="preserve">¿En su unidad, utilizan sistemas informáticos o herramientas tecnológicas para el desempeño de sus funciones? </v>
      </c>
      <c r="D35" s="105" t="str">
        <f>Preguntas!K34</f>
        <v>No aplica</v>
      </c>
      <c r="E35" s="85"/>
      <c r="F35" s="85"/>
      <c r="G35" s="85"/>
      <c r="H35" s="85"/>
      <c r="I35" s="85"/>
      <c r="J35" s="85"/>
      <c r="K35" s="86"/>
    </row>
    <row r="36" spans="1:11" ht="48" hidden="1" x14ac:dyDescent="0.25">
      <c r="A36" s="96" t="str">
        <f>'Consolidado Respuestas 2024'!A39</f>
        <v>Externo</v>
      </c>
      <c r="B36" s="96" t="str">
        <f>'Consolidado Respuestas 2024'!B39</f>
        <v>I03</v>
      </c>
      <c r="C36" s="87" t="str">
        <f>'Consolidado Respuestas 2024'!C39</f>
        <v xml:space="preserve">¿En su unidad, aplican las medidas de seguridad y calidad de información emitidos por parte de la unidad/departamento de Informática? 
</v>
      </c>
      <c r="D36" s="105" t="str">
        <f>Preguntas!K35</f>
        <v>No aplica</v>
      </c>
      <c r="E36" s="85"/>
      <c r="F36" s="85"/>
      <c r="G36" s="85"/>
      <c r="H36" s="85"/>
      <c r="I36" s="85"/>
      <c r="J36" s="85"/>
      <c r="K36" s="86"/>
    </row>
    <row r="37" spans="1:11" ht="48.65" hidden="1" thickBot="1" x14ac:dyDescent="0.3">
      <c r="A37" s="96" t="str">
        <f>'Consolidado Respuestas 2024'!A40</f>
        <v>Interno</v>
      </c>
      <c r="B37" s="96" t="str">
        <f>'Consolidado Respuestas 2024'!B40</f>
        <v>I04</v>
      </c>
      <c r="C37" s="87" t="str">
        <f>'Consolidado Respuestas 2024'!C40</f>
        <v xml:space="preserve">¿En su unidad, son atendidos  los problemas de mantenimiento del equipo y/o sistemas informáticos asignados? </v>
      </c>
      <c r="D37" s="105" t="str">
        <f>Preguntas!K36</f>
        <v>No aplica</v>
      </c>
      <c r="E37" s="85"/>
      <c r="F37" s="85"/>
      <c r="G37" s="85"/>
      <c r="H37" s="85"/>
      <c r="I37" s="85"/>
      <c r="J37" s="85"/>
      <c r="K37" s="86"/>
    </row>
    <row r="38" spans="1:11" ht="60.65" hidden="1" thickBot="1" x14ac:dyDescent="0.3">
      <c r="A38" s="96" t="str">
        <f>'Consolidado Respuestas 2024'!A41</f>
        <v>Externo</v>
      </c>
      <c r="B38" s="96" t="str">
        <f>'Consolidado Respuestas 2024'!B41</f>
        <v>I05</v>
      </c>
      <c r="C38" s="87" t="str">
        <f>'Consolidado Respuestas 2024'!C41</f>
        <v>¿Se ha identificado analizado y resuelto de manera oportuna, los problemas, errores e incidentes significativos que se susciten con las TI (sistemas de información)?</v>
      </c>
      <c r="D38" s="105" t="str">
        <f>Preguntas!K37</f>
        <v>No aplica</v>
      </c>
      <c r="E38" s="122"/>
      <c r="F38" s="120"/>
      <c r="G38" s="121"/>
      <c r="H38" s="85"/>
      <c r="I38" s="85"/>
      <c r="J38" s="85"/>
      <c r="K38" s="86"/>
    </row>
    <row r="39" spans="1:11" ht="48.65" hidden="1" thickBot="1" x14ac:dyDescent="0.3">
      <c r="A39" s="96" t="str">
        <f>'Consolidado Respuestas 2024'!A42</f>
        <v>Externo</v>
      </c>
      <c r="B39" s="96" t="str">
        <f>'Consolidado Respuestas 2024'!B42</f>
        <v>I06</v>
      </c>
      <c r="C39" s="87" t="str">
        <f>'Consolidado Respuestas 2024'!C42</f>
        <v xml:space="preserve">¿En su institución, existen mecanismos (procedimientos) para respaldar la información vía web?
</v>
      </c>
      <c r="D39" s="105" t="str">
        <f>Preguntas!K38</f>
        <v>No aplica</v>
      </c>
      <c r="E39" s="131"/>
      <c r="F39" s="120"/>
      <c r="G39" s="121"/>
      <c r="H39" s="85"/>
      <c r="I39" s="85"/>
      <c r="J39" s="85"/>
      <c r="K39" s="86"/>
    </row>
    <row r="40" spans="1:11" ht="60.65" hidden="1" thickBot="1" x14ac:dyDescent="0.3">
      <c r="A40" s="96" t="str">
        <f>'Consolidado Respuestas 2024'!A43</f>
        <v>Externo</v>
      </c>
      <c r="B40" s="96" t="str">
        <f>'Consolidado Respuestas 2024'!B43</f>
        <v>I07</v>
      </c>
      <c r="C40" s="87" t="str">
        <f>'Consolidado Respuestas 2024'!C43</f>
        <v xml:space="preserve">¿Se analiza en su institución los procesos que puedan ser automatizados, para apoyar la gestión de su institución?
</v>
      </c>
      <c r="D40" s="105" t="str">
        <f>Preguntas!K39</f>
        <v>No aplica</v>
      </c>
      <c r="E40" s="131"/>
      <c r="F40" s="120"/>
      <c r="G40" s="121"/>
      <c r="H40" s="85"/>
      <c r="I40" s="85"/>
      <c r="J40" s="85"/>
      <c r="K40" s="86"/>
    </row>
    <row r="41" spans="1:11" ht="72.650000000000006" hidden="1" thickBot="1" x14ac:dyDescent="0.3">
      <c r="A41" s="96" t="str">
        <f>'Consolidado Respuestas 2024'!A44</f>
        <v>Externo</v>
      </c>
      <c r="B41" s="96" t="str">
        <f>'Consolidado Respuestas 2024'!B44</f>
        <v>I08</v>
      </c>
      <c r="C41" s="87" t="str">
        <f>'Consolidado Respuestas 2024'!C44</f>
        <v xml:space="preserve">¿Se han establecido un protocolo en su institución los requisitos para suministrar información a los usuarios (internos o externos)?
</v>
      </c>
      <c r="D41" s="105" t="str">
        <f>Preguntas!K40</f>
        <v>No aplica</v>
      </c>
      <c r="E41" s="131"/>
      <c r="F41" s="120"/>
      <c r="G41" s="121"/>
      <c r="H41" s="85"/>
      <c r="I41" s="85"/>
      <c r="J41" s="85"/>
      <c r="K41" s="86"/>
    </row>
    <row r="42" spans="1:11" ht="48.65" hidden="1" thickBot="1" x14ac:dyDescent="0.3">
      <c r="A42" s="96" t="str">
        <f>'Consolidado Respuestas 2024'!A45</f>
        <v>Externo</v>
      </c>
      <c r="B42" s="96" t="str">
        <f>'Consolidado Respuestas 2024'!B45</f>
        <v>I09</v>
      </c>
      <c r="C42" s="87" t="str">
        <f>'Consolidado Respuestas 2024'!C45</f>
        <v>¿Cuenta su institución con un archivo de gestión (repositorio documental físico, digital o mixto) actualizado, confiable y completo?</v>
      </c>
      <c r="D42" s="105" t="str">
        <f>Preguntas!K41</f>
        <v>No aplica</v>
      </c>
      <c r="E42" s="131"/>
      <c r="F42" s="120"/>
      <c r="G42" s="121"/>
      <c r="H42" s="85"/>
      <c r="I42" s="85"/>
      <c r="J42" s="85"/>
      <c r="K42" s="86"/>
    </row>
    <row r="43" spans="1:11" ht="60.65" hidden="1" thickBot="1" x14ac:dyDescent="0.3">
      <c r="A43" s="96" t="str">
        <f>'Consolidado Respuestas 2024'!A46</f>
        <v>Externo</v>
      </c>
      <c r="B43" s="96" t="str">
        <f>'Consolidado Respuestas 2024'!B46</f>
        <v>I10</v>
      </c>
      <c r="C43" s="87" t="str">
        <f>'Consolidado Respuestas 2024'!C46</f>
        <v>¿Los canales de comunicación establecidos por la Administración, permiten una comunicación efectiva (transparente, ágil, segura, correcta y oportuna) a nivel institucional?</v>
      </c>
      <c r="D43" s="105" t="str">
        <f>Preguntas!K42</f>
        <v>No aplica</v>
      </c>
      <c r="E43" s="131"/>
      <c r="F43" s="120"/>
      <c r="G43" s="121"/>
      <c r="H43" s="85"/>
      <c r="I43" s="85"/>
      <c r="J43" s="85"/>
      <c r="K43" s="86"/>
    </row>
    <row r="44" spans="1:11" ht="48.65" hidden="1" thickBot="1" x14ac:dyDescent="0.3">
      <c r="A44" s="96" t="str">
        <f>'Consolidado Respuestas 2024'!A47</f>
        <v>Externo</v>
      </c>
      <c r="B44" s="96" t="str">
        <f>'Consolidado Respuestas 2024'!B47</f>
        <v>I11</v>
      </c>
      <c r="C44" s="87" t="str">
        <f>'Consolidado Respuestas 2024'!C47</f>
        <v>¿En su institución, se aplican medidas de seguridad y protección para el resguardo de la  información física?</v>
      </c>
      <c r="D44" s="105" t="str">
        <f>Preguntas!K43</f>
        <v>No aplica</v>
      </c>
      <c r="E44" s="131"/>
      <c r="F44" s="120"/>
      <c r="G44" s="121"/>
      <c r="H44" s="85"/>
      <c r="I44" s="85"/>
      <c r="J44" s="85"/>
      <c r="K44" s="86"/>
    </row>
    <row r="45" spans="1:11" ht="60.65" hidden="1" thickBot="1" x14ac:dyDescent="0.3">
      <c r="A45" s="96" t="str">
        <f>'Consolidado Respuestas 2024'!A48</f>
        <v>Interno</v>
      </c>
      <c r="B45" s="96" t="str">
        <f>'Consolidado Respuestas 2024'!B48</f>
        <v>S01</v>
      </c>
      <c r="C45" s="87" t="str">
        <f>'Consolidado Respuestas 2024'!C48</f>
        <v>¿Se le da seguimiento a las solicitudes/denuncias de los usuarios por medio de la Contraloría de Servicios para mejorar la imagen institucional?</v>
      </c>
      <c r="D45" s="105" t="str">
        <f>Preguntas!K44</f>
        <v>No aplica</v>
      </c>
      <c r="E45" s="85"/>
      <c r="F45" s="85"/>
      <c r="G45" s="85"/>
      <c r="H45" s="85"/>
      <c r="I45" s="85"/>
      <c r="J45" s="85"/>
      <c r="K45" s="86"/>
    </row>
    <row r="46" spans="1:11" ht="72.650000000000006" hidden="1" thickBot="1" x14ac:dyDescent="0.3">
      <c r="A46" s="96" t="str">
        <f>'Consolidado Respuestas 2024'!A49</f>
        <v>Externo</v>
      </c>
      <c r="B46" s="96" t="str">
        <f>'Consolidado Respuestas 2024'!B49</f>
        <v>S02</v>
      </c>
      <c r="C46" s="87" t="str">
        <f>'Consolidado Respuestas 2024'!C49</f>
        <v xml:space="preserve">¿Se da seguimiento a los factores internos o externos que puedan afectar el cumplimiento de los objetivos de la institución?
</v>
      </c>
      <c r="D46" s="105" t="str">
        <f>Preguntas!K45</f>
        <v>No aplica</v>
      </c>
      <c r="E46" s="122"/>
      <c r="F46" s="120"/>
      <c r="G46" s="121"/>
      <c r="H46" s="85"/>
      <c r="I46" s="85"/>
      <c r="J46" s="85"/>
      <c r="K46" s="86"/>
    </row>
    <row r="47" spans="1:11" ht="48.65" hidden="1" thickBot="1" x14ac:dyDescent="0.3">
      <c r="A47" s="96" t="str">
        <f>'Consolidado Respuestas 2024'!A50</f>
        <v>Externo</v>
      </c>
      <c r="B47" s="96" t="str">
        <f>'Consolidado Respuestas 2024'!B50</f>
        <v>S03</v>
      </c>
      <c r="C47" s="87" t="str">
        <f>'Consolidado Respuestas 2024'!C50</f>
        <v>¿Su institución cuenta con un plan de acción para corregir las deficiencias o desviaciones encontradas en el control interno?</v>
      </c>
      <c r="D47" s="105" t="str">
        <f>Preguntas!K46</f>
        <v>No aplica</v>
      </c>
      <c r="E47" s="85"/>
      <c r="F47" s="85"/>
      <c r="G47" s="85"/>
      <c r="H47" s="85"/>
      <c r="I47" s="85"/>
      <c r="J47" s="85"/>
      <c r="K47" s="86"/>
    </row>
    <row r="48" spans="1:11" ht="60" hidden="1" x14ac:dyDescent="0.25">
      <c r="A48" s="96" t="str">
        <f>'Consolidado Respuestas 2024'!A51</f>
        <v>Externo</v>
      </c>
      <c r="B48" s="96" t="str">
        <f>'Consolidado Respuestas 2024'!B51</f>
        <v>S04</v>
      </c>
      <c r="C48" s="87" t="str">
        <f>'Consolidado Respuestas 2024'!C51</f>
        <v>¿Se le da seguimiento a la actualización de los documentos publicados en la página web para mejorar el índice de transparencia institucional?</v>
      </c>
      <c r="D48" s="105" t="str">
        <f>Preguntas!K47</f>
        <v>No aplica</v>
      </c>
      <c r="E48" s="85"/>
      <c r="F48" s="85"/>
      <c r="G48" s="85"/>
      <c r="H48" s="85"/>
      <c r="I48" s="85"/>
      <c r="J48" s="85"/>
      <c r="K48" s="86"/>
    </row>
    <row r="49" spans="1:11" ht="48" hidden="1" x14ac:dyDescent="0.25">
      <c r="A49" s="96" t="str">
        <f>'Consolidado Respuestas 2024'!A52</f>
        <v>Interno</v>
      </c>
      <c r="B49" s="96" t="str">
        <f>'Consolidado Respuestas 2024'!B52</f>
        <v>S05</v>
      </c>
      <c r="C49" s="87" t="str">
        <f>'Consolidado Respuestas 2024'!C52</f>
        <v>¿Se le da seguimiento a la cultura del comportamiento ético en cumplimiento de el Código de Ética y Valores?</v>
      </c>
      <c r="D49" s="105" t="str">
        <f>Preguntas!K48</f>
        <v>No aplica</v>
      </c>
      <c r="E49" s="85"/>
      <c r="F49" s="85"/>
      <c r="G49" s="85"/>
      <c r="H49" s="85"/>
      <c r="I49" s="85"/>
      <c r="J49" s="85"/>
      <c r="K49" s="86"/>
    </row>
    <row r="50" spans="1:11" ht="84" hidden="1" x14ac:dyDescent="0.25">
      <c r="A50" s="96" t="str">
        <f>'Consolidado Respuestas 2024'!A53</f>
        <v>Interno</v>
      </c>
      <c r="B50" s="96" t="str">
        <f>'Consolidado Respuestas 2024'!B53</f>
        <v>S06</v>
      </c>
      <c r="C50" s="87" t="str">
        <f>'Consolidado Respuestas 2024'!C53</f>
        <v>¿Se le da seguimiento a los resultados de los planes de acción de la Autoevaluación de Control Interno y al Sistema Específico de Valoración de Riesgo (SEVRI) a fin de cumplir con los lineamientos de Control Interno?</v>
      </c>
      <c r="D50" s="105" t="str">
        <f>Preguntas!K49</f>
        <v>No aplica</v>
      </c>
      <c r="E50" s="85"/>
      <c r="F50" s="85"/>
      <c r="G50" s="85"/>
      <c r="H50" s="85"/>
      <c r="I50" s="85"/>
      <c r="J50" s="85"/>
      <c r="K50" s="86"/>
    </row>
    <row r="51" spans="1:11" ht="84" hidden="1" x14ac:dyDescent="0.25">
      <c r="A51" s="96" t="str">
        <f>'Consolidado Respuestas 2024'!A54</f>
        <v>Interno</v>
      </c>
      <c r="B51" s="96" t="str">
        <f>'Consolidado Respuestas 2024'!B54</f>
        <v>S07</v>
      </c>
      <c r="C51" s="87" t="str">
        <f>'Consolidado Respuestas 2024'!C54</f>
        <v>¿Se le da seguimiento a las recomendaciones emitidas por la Auditoría Interna y órganos externos (Ministerio de Hacienda y la Contraloría General de la República) para mejorar el uso de los recursos públicos?</v>
      </c>
      <c r="D51" s="105" t="str">
        <f>Preguntas!K50</f>
        <v>No aplica</v>
      </c>
      <c r="E51" s="85"/>
      <c r="F51" s="85"/>
      <c r="G51" s="85"/>
      <c r="H51" s="85"/>
      <c r="I51" s="85"/>
      <c r="J51" s="85"/>
      <c r="K51" s="86"/>
    </row>
    <row r="52" spans="1:11" ht="48.65" hidden="1" thickBot="1" x14ac:dyDescent="0.3">
      <c r="A52" s="96" t="str">
        <f>'Consolidado Respuestas 2024'!A57</f>
        <v>Externo</v>
      </c>
      <c r="B52" s="96" t="str">
        <f>'Consolidado Respuestas 2024'!B55</f>
        <v>S08</v>
      </c>
      <c r="C52" s="87" t="str">
        <f>'Consolidado Respuestas 2024'!C55</f>
        <v>¿Se le da seguimiento al Plan Anual Operativo (PAO) para asegurar el cumplimientos de metas y objetivos?</v>
      </c>
      <c r="D52" s="105" t="str">
        <f>Preguntas!K51</f>
        <v>No aplica</v>
      </c>
      <c r="E52" s="85"/>
      <c r="F52" s="85"/>
      <c r="G52" s="85"/>
      <c r="H52" s="85"/>
      <c r="I52" s="85"/>
      <c r="J52" s="85"/>
      <c r="K52" s="86"/>
    </row>
    <row r="53" spans="1:11" ht="60.65" hidden="1" thickBot="1" x14ac:dyDescent="0.3">
      <c r="A53" s="96">
        <f>'Consolidado Respuestas 2024'!A58</f>
        <v>0</v>
      </c>
      <c r="B53" s="96" t="str">
        <f>'Consolidado Respuestas 2024'!B56</f>
        <v>S09</v>
      </c>
      <c r="C53" s="87" t="str">
        <f>'Consolidado Respuestas 2024'!C56</f>
        <v>¿Existen en su institución mecanismos que permitan informar oportunamente las deficiencias y desviaciones del sistema de control interno?</v>
      </c>
      <c r="D53" s="105" t="str">
        <f>Preguntas!K52</f>
        <v>No aplica</v>
      </c>
      <c r="E53" s="85"/>
      <c r="F53" s="85"/>
      <c r="G53" s="85"/>
      <c r="H53" s="85"/>
      <c r="I53" s="85"/>
      <c r="J53" s="85"/>
      <c r="K53" s="86"/>
    </row>
    <row r="54" spans="1:11" ht="60.65" hidden="1" thickBot="1" x14ac:dyDescent="0.3">
      <c r="A54" s="96">
        <f>'Consolidado Respuestas 2024'!A59</f>
        <v>0</v>
      </c>
      <c r="B54" s="96" t="str">
        <f>'Consolidado Respuestas 2024'!B57</f>
        <v>S10</v>
      </c>
      <c r="C54" s="87" t="str">
        <f>'Consolidado Respuestas 2024'!C57</f>
        <v>¿Se le da seguimiento a los planes de trabajo de las comisiones institucionales a fin de cumplir con los objetivos planteados en cada una de ellas?</v>
      </c>
      <c r="D54" s="105" t="str">
        <f>Preguntas!K53</f>
        <v>No aplica</v>
      </c>
      <c r="E54" s="85"/>
      <c r="F54" s="85"/>
      <c r="G54" s="85"/>
      <c r="H54" s="85"/>
      <c r="I54" s="85"/>
      <c r="J54" s="85"/>
      <c r="K54" s="86"/>
    </row>
  </sheetData>
  <mergeCells count="12">
    <mergeCell ref="A4:A6"/>
    <mergeCell ref="K5:K6"/>
    <mergeCell ref="B1:K1"/>
    <mergeCell ref="B2:K2"/>
    <mergeCell ref="B3:K3"/>
    <mergeCell ref="B4:G4"/>
    <mergeCell ref="H4:K4"/>
    <mergeCell ref="D5:D6"/>
    <mergeCell ref="E5:E6"/>
    <mergeCell ref="F5:F6"/>
    <mergeCell ref="G5:G6"/>
    <mergeCell ref="J5:J6"/>
  </mergeCells>
  <phoneticPr fontId="23" type="noConversion"/>
  <conditionalFormatting sqref="D7:D54">
    <cfRule type="cellIs" dxfId="1" priority="1" operator="equal">
      <formula>"No aplica"</formula>
    </cfRule>
    <cfRule type="cellIs" dxfId="0" priority="2" operator="equal">
      <formula>"Aplica"</formula>
    </cfRule>
  </conditionalFormatting>
  <hyperlinks>
    <hyperlink ref="J16" r:id="rId1" display="https://www.imprentanacional.go.cr/quienessomos/normativa/Codigo de Etica y Conducta Imprenta Nacional 2024.pdf" xr:uid="{220F6C6A-76BC-4C23-9A8A-D905AE360A59}"/>
  </hyperlinks>
  <printOptions horizontalCentered="1" verticalCentered="1"/>
  <pageMargins left="0.70866141732283472" right="0.70866141732283472" top="0.74803149606299213" bottom="0.74803149606299213" header="0.31496062992125984" footer="0.31496062992125984"/>
  <pageSetup paperSize="5" scale="95" fitToHeight="0" orientation="landscape"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19"/>
  <sheetViews>
    <sheetView showGridLines="0" tabSelected="1" workbookViewId="0">
      <pane ySplit="6" topLeftCell="A7" activePane="bottomLeft" state="frozen"/>
      <selection pane="bottomLeft" activeCell="A4" sqref="A4:E4"/>
    </sheetView>
  </sheetViews>
  <sheetFormatPr baseColWidth="10" defaultColWidth="11" defaultRowHeight="14.5" x14ac:dyDescent="0.35"/>
  <cols>
    <col min="1" max="1" width="18.5" style="21" customWidth="1"/>
    <col min="2" max="2" width="23.4140625" style="3" customWidth="1"/>
    <col min="3" max="3" width="16.6640625" style="3" customWidth="1"/>
    <col min="4" max="4" width="19.9140625" style="3" customWidth="1"/>
    <col min="5" max="5" width="23.58203125" style="3" customWidth="1"/>
    <col min="6" max="6" width="21.58203125" style="3" customWidth="1"/>
    <col min="7" max="7" width="22" style="3" customWidth="1"/>
    <col min="8" max="8" width="11.58203125" style="3" customWidth="1"/>
    <col min="9" max="9" width="24.6640625" style="3" customWidth="1"/>
    <col min="10" max="257" width="11" style="3"/>
    <col min="258" max="258" width="18.5" style="3" customWidth="1"/>
    <col min="259" max="259" width="23.4140625" style="3" customWidth="1"/>
    <col min="260" max="260" width="22.6640625" style="3" customWidth="1"/>
    <col min="261" max="261" width="19.9140625" style="3" customWidth="1"/>
    <col min="262" max="262" width="21.58203125" style="3" customWidth="1"/>
    <col min="263" max="263" width="22" style="3" customWidth="1"/>
    <col min="264" max="264" width="23.58203125" style="3" customWidth="1"/>
    <col min="265" max="265" width="16.1640625" style="3" customWidth="1"/>
    <col min="266" max="513" width="11" style="3"/>
    <col min="514" max="514" width="18.5" style="3" customWidth="1"/>
    <col min="515" max="515" width="23.4140625" style="3" customWidth="1"/>
    <col min="516" max="516" width="22.6640625" style="3" customWidth="1"/>
    <col min="517" max="517" width="19.9140625" style="3" customWidth="1"/>
    <col min="518" max="518" width="21.58203125" style="3" customWidth="1"/>
    <col min="519" max="519" width="22" style="3" customWidth="1"/>
    <col min="520" max="520" width="23.58203125" style="3" customWidth="1"/>
    <col min="521" max="521" width="16.1640625" style="3" customWidth="1"/>
    <col min="522" max="769" width="11" style="3"/>
    <col min="770" max="770" width="18.5" style="3" customWidth="1"/>
    <col min="771" max="771" width="23.4140625" style="3" customWidth="1"/>
    <col min="772" max="772" width="22.6640625" style="3" customWidth="1"/>
    <col min="773" max="773" width="19.9140625" style="3" customWidth="1"/>
    <col min="774" max="774" width="21.58203125" style="3" customWidth="1"/>
    <col min="775" max="775" width="22" style="3" customWidth="1"/>
    <col min="776" max="776" width="23.58203125" style="3" customWidth="1"/>
    <col min="777" max="777" width="16.1640625" style="3" customWidth="1"/>
    <col min="778" max="1025" width="11" style="3"/>
    <col min="1026" max="1026" width="18.5" style="3" customWidth="1"/>
    <col min="1027" max="1027" width="23.4140625" style="3" customWidth="1"/>
    <col min="1028" max="1028" width="22.6640625" style="3" customWidth="1"/>
    <col min="1029" max="1029" width="19.9140625" style="3" customWidth="1"/>
    <col min="1030" max="1030" width="21.58203125" style="3" customWidth="1"/>
    <col min="1031" max="1031" width="22" style="3" customWidth="1"/>
    <col min="1032" max="1032" width="23.58203125" style="3" customWidth="1"/>
    <col min="1033" max="1033" width="16.1640625" style="3" customWidth="1"/>
    <col min="1034" max="1281" width="11" style="3"/>
    <col min="1282" max="1282" width="18.5" style="3" customWidth="1"/>
    <col min="1283" max="1283" width="23.4140625" style="3" customWidth="1"/>
    <col min="1284" max="1284" width="22.6640625" style="3" customWidth="1"/>
    <col min="1285" max="1285" width="19.9140625" style="3" customWidth="1"/>
    <col min="1286" max="1286" width="21.58203125" style="3" customWidth="1"/>
    <col min="1287" max="1287" width="22" style="3" customWidth="1"/>
    <col min="1288" max="1288" width="23.58203125" style="3" customWidth="1"/>
    <col min="1289" max="1289" width="16.1640625" style="3" customWidth="1"/>
    <col min="1290" max="1537" width="11" style="3"/>
    <col min="1538" max="1538" width="18.5" style="3" customWidth="1"/>
    <col min="1539" max="1539" width="23.4140625" style="3" customWidth="1"/>
    <col min="1540" max="1540" width="22.6640625" style="3" customWidth="1"/>
    <col min="1541" max="1541" width="19.9140625" style="3" customWidth="1"/>
    <col min="1542" max="1542" width="21.58203125" style="3" customWidth="1"/>
    <col min="1543" max="1543" width="22" style="3" customWidth="1"/>
    <col min="1544" max="1544" width="23.58203125" style="3" customWidth="1"/>
    <col min="1545" max="1545" width="16.1640625" style="3" customWidth="1"/>
    <col min="1546" max="1793" width="11" style="3"/>
    <col min="1794" max="1794" width="18.5" style="3" customWidth="1"/>
    <col min="1795" max="1795" width="23.4140625" style="3" customWidth="1"/>
    <col min="1796" max="1796" width="22.6640625" style="3" customWidth="1"/>
    <col min="1797" max="1797" width="19.9140625" style="3" customWidth="1"/>
    <col min="1798" max="1798" width="21.58203125" style="3" customWidth="1"/>
    <col min="1799" max="1799" width="22" style="3" customWidth="1"/>
    <col min="1800" max="1800" width="23.58203125" style="3" customWidth="1"/>
    <col min="1801" max="1801" width="16.1640625" style="3" customWidth="1"/>
    <col min="1802" max="2049" width="11" style="3"/>
    <col min="2050" max="2050" width="18.5" style="3" customWidth="1"/>
    <col min="2051" max="2051" width="23.4140625" style="3" customWidth="1"/>
    <col min="2052" max="2052" width="22.6640625" style="3" customWidth="1"/>
    <col min="2053" max="2053" width="19.9140625" style="3" customWidth="1"/>
    <col min="2054" max="2054" width="21.58203125" style="3" customWidth="1"/>
    <col min="2055" max="2055" width="22" style="3" customWidth="1"/>
    <col min="2056" max="2056" width="23.58203125" style="3" customWidth="1"/>
    <col min="2057" max="2057" width="16.1640625" style="3" customWidth="1"/>
    <col min="2058" max="2305" width="11" style="3"/>
    <col min="2306" max="2306" width="18.5" style="3" customWidth="1"/>
    <col min="2307" max="2307" width="23.4140625" style="3" customWidth="1"/>
    <col min="2308" max="2308" width="22.6640625" style="3" customWidth="1"/>
    <col min="2309" max="2309" width="19.9140625" style="3" customWidth="1"/>
    <col min="2310" max="2310" width="21.58203125" style="3" customWidth="1"/>
    <col min="2311" max="2311" width="22" style="3" customWidth="1"/>
    <col min="2312" max="2312" width="23.58203125" style="3" customWidth="1"/>
    <col min="2313" max="2313" width="16.1640625" style="3" customWidth="1"/>
    <col min="2314" max="2561" width="11" style="3"/>
    <col min="2562" max="2562" width="18.5" style="3" customWidth="1"/>
    <col min="2563" max="2563" width="23.4140625" style="3" customWidth="1"/>
    <col min="2564" max="2564" width="22.6640625" style="3" customWidth="1"/>
    <col min="2565" max="2565" width="19.9140625" style="3" customWidth="1"/>
    <col min="2566" max="2566" width="21.58203125" style="3" customWidth="1"/>
    <col min="2567" max="2567" width="22" style="3" customWidth="1"/>
    <col min="2568" max="2568" width="23.58203125" style="3" customWidth="1"/>
    <col min="2569" max="2569" width="16.1640625" style="3" customWidth="1"/>
    <col min="2570" max="2817" width="11" style="3"/>
    <col min="2818" max="2818" width="18.5" style="3" customWidth="1"/>
    <col min="2819" max="2819" width="23.4140625" style="3" customWidth="1"/>
    <col min="2820" max="2820" width="22.6640625" style="3" customWidth="1"/>
    <col min="2821" max="2821" width="19.9140625" style="3" customWidth="1"/>
    <col min="2822" max="2822" width="21.58203125" style="3" customWidth="1"/>
    <col min="2823" max="2823" width="22" style="3" customWidth="1"/>
    <col min="2824" max="2824" width="23.58203125" style="3" customWidth="1"/>
    <col min="2825" max="2825" width="16.1640625" style="3" customWidth="1"/>
    <col min="2826" max="3073" width="11" style="3"/>
    <col min="3074" max="3074" width="18.5" style="3" customWidth="1"/>
    <col min="3075" max="3075" width="23.4140625" style="3" customWidth="1"/>
    <col min="3076" max="3076" width="22.6640625" style="3" customWidth="1"/>
    <col min="3077" max="3077" width="19.9140625" style="3" customWidth="1"/>
    <col min="3078" max="3078" width="21.58203125" style="3" customWidth="1"/>
    <col min="3079" max="3079" width="22" style="3" customWidth="1"/>
    <col min="3080" max="3080" width="23.58203125" style="3" customWidth="1"/>
    <col min="3081" max="3081" width="16.1640625" style="3" customWidth="1"/>
    <col min="3082" max="3329" width="11" style="3"/>
    <col min="3330" max="3330" width="18.5" style="3" customWidth="1"/>
    <col min="3331" max="3331" width="23.4140625" style="3" customWidth="1"/>
    <col min="3332" max="3332" width="22.6640625" style="3" customWidth="1"/>
    <col min="3333" max="3333" width="19.9140625" style="3" customWidth="1"/>
    <col min="3334" max="3334" width="21.58203125" style="3" customWidth="1"/>
    <col min="3335" max="3335" width="22" style="3" customWidth="1"/>
    <col min="3336" max="3336" width="23.58203125" style="3" customWidth="1"/>
    <col min="3337" max="3337" width="16.1640625" style="3" customWidth="1"/>
    <col min="3338" max="3585" width="11" style="3"/>
    <col min="3586" max="3586" width="18.5" style="3" customWidth="1"/>
    <col min="3587" max="3587" width="23.4140625" style="3" customWidth="1"/>
    <col min="3588" max="3588" width="22.6640625" style="3" customWidth="1"/>
    <col min="3589" max="3589" width="19.9140625" style="3" customWidth="1"/>
    <col min="3590" max="3590" width="21.58203125" style="3" customWidth="1"/>
    <col min="3591" max="3591" width="22" style="3" customWidth="1"/>
    <col min="3592" max="3592" width="23.58203125" style="3" customWidth="1"/>
    <col min="3593" max="3593" width="16.1640625" style="3" customWidth="1"/>
    <col min="3594" max="3841" width="11" style="3"/>
    <col min="3842" max="3842" width="18.5" style="3" customWidth="1"/>
    <col min="3843" max="3843" width="23.4140625" style="3" customWidth="1"/>
    <col min="3844" max="3844" width="22.6640625" style="3" customWidth="1"/>
    <col min="3845" max="3845" width="19.9140625" style="3" customWidth="1"/>
    <col min="3846" max="3846" width="21.58203125" style="3" customWidth="1"/>
    <col min="3847" max="3847" width="22" style="3" customWidth="1"/>
    <col min="3848" max="3848" width="23.58203125" style="3" customWidth="1"/>
    <col min="3849" max="3849" width="16.1640625" style="3" customWidth="1"/>
    <col min="3850" max="4097" width="11" style="3"/>
    <col min="4098" max="4098" width="18.5" style="3" customWidth="1"/>
    <col min="4099" max="4099" width="23.4140625" style="3" customWidth="1"/>
    <col min="4100" max="4100" width="22.6640625" style="3" customWidth="1"/>
    <col min="4101" max="4101" width="19.9140625" style="3" customWidth="1"/>
    <col min="4102" max="4102" width="21.58203125" style="3" customWidth="1"/>
    <col min="4103" max="4103" width="22" style="3" customWidth="1"/>
    <col min="4104" max="4104" width="23.58203125" style="3" customWidth="1"/>
    <col min="4105" max="4105" width="16.1640625" style="3" customWidth="1"/>
    <col min="4106" max="4353" width="11" style="3"/>
    <col min="4354" max="4354" width="18.5" style="3" customWidth="1"/>
    <col min="4355" max="4355" width="23.4140625" style="3" customWidth="1"/>
    <col min="4356" max="4356" width="22.6640625" style="3" customWidth="1"/>
    <col min="4357" max="4357" width="19.9140625" style="3" customWidth="1"/>
    <col min="4358" max="4358" width="21.58203125" style="3" customWidth="1"/>
    <col min="4359" max="4359" width="22" style="3" customWidth="1"/>
    <col min="4360" max="4360" width="23.58203125" style="3" customWidth="1"/>
    <col min="4361" max="4361" width="16.1640625" style="3" customWidth="1"/>
    <col min="4362" max="4609" width="11" style="3"/>
    <col min="4610" max="4610" width="18.5" style="3" customWidth="1"/>
    <col min="4611" max="4611" width="23.4140625" style="3" customWidth="1"/>
    <col min="4612" max="4612" width="22.6640625" style="3" customWidth="1"/>
    <col min="4613" max="4613" width="19.9140625" style="3" customWidth="1"/>
    <col min="4614" max="4614" width="21.58203125" style="3" customWidth="1"/>
    <col min="4615" max="4615" width="22" style="3" customWidth="1"/>
    <col min="4616" max="4616" width="23.58203125" style="3" customWidth="1"/>
    <col min="4617" max="4617" width="16.1640625" style="3" customWidth="1"/>
    <col min="4618" max="4865" width="11" style="3"/>
    <col min="4866" max="4866" width="18.5" style="3" customWidth="1"/>
    <col min="4867" max="4867" width="23.4140625" style="3" customWidth="1"/>
    <col min="4868" max="4868" width="22.6640625" style="3" customWidth="1"/>
    <col min="4869" max="4869" width="19.9140625" style="3" customWidth="1"/>
    <col min="4870" max="4870" width="21.58203125" style="3" customWidth="1"/>
    <col min="4871" max="4871" width="22" style="3" customWidth="1"/>
    <col min="4872" max="4872" width="23.58203125" style="3" customWidth="1"/>
    <col min="4873" max="4873" width="16.1640625" style="3" customWidth="1"/>
    <col min="4874" max="5121" width="11" style="3"/>
    <col min="5122" max="5122" width="18.5" style="3" customWidth="1"/>
    <col min="5123" max="5123" width="23.4140625" style="3" customWidth="1"/>
    <col min="5124" max="5124" width="22.6640625" style="3" customWidth="1"/>
    <col min="5125" max="5125" width="19.9140625" style="3" customWidth="1"/>
    <col min="5126" max="5126" width="21.58203125" style="3" customWidth="1"/>
    <col min="5127" max="5127" width="22" style="3" customWidth="1"/>
    <col min="5128" max="5128" width="23.58203125" style="3" customWidth="1"/>
    <col min="5129" max="5129" width="16.1640625" style="3" customWidth="1"/>
    <col min="5130" max="5377" width="11" style="3"/>
    <col min="5378" max="5378" width="18.5" style="3" customWidth="1"/>
    <col min="5379" max="5379" width="23.4140625" style="3" customWidth="1"/>
    <col min="5380" max="5380" width="22.6640625" style="3" customWidth="1"/>
    <col min="5381" max="5381" width="19.9140625" style="3" customWidth="1"/>
    <col min="5382" max="5382" width="21.58203125" style="3" customWidth="1"/>
    <col min="5383" max="5383" width="22" style="3" customWidth="1"/>
    <col min="5384" max="5384" width="23.58203125" style="3" customWidth="1"/>
    <col min="5385" max="5385" width="16.1640625" style="3" customWidth="1"/>
    <col min="5386" max="5633" width="11" style="3"/>
    <col min="5634" max="5634" width="18.5" style="3" customWidth="1"/>
    <col min="5635" max="5635" width="23.4140625" style="3" customWidth="1"/>
    <col min="5636" max="5636" width="22.6640625" style="3" customWidth="1"/>
    <col min="5637" max="5637" width="19.9140625" style="3" customWidth="1"/>
    <col min="5638" max="5638" width="21.58203125" style="3" customWidth="1"/>
    <col min="5639" max="5639" width="22" style="3" customWidth="1"/>
    <col min="5640" max="5640" width="23.58203125" style="3" customWidth="1"/>
    <col min="5641" max="5641" width="16.1640625" style="3" customWidth="1"/>
    <col min="5642" max="5889" width="11" style="3"/>
    <col min="5890" max="5890" width="18.5" style="3" customWidth="1"/>
    <col min="5891" max="5891" width="23.4140625" style="3" customWidth="1"/>
    <col min="5892" max="5892" width="22.6640625" style="3" customWidth="1"/>
    <col min="5893" max="5893" width="19.9140625" style="3" customWidth="1"/>
    <col min="5894" max="5894" width="21.58203125" style="3" customWidth="1"/>
    <col min="5895" max="5895" width="22" style="3" customWidth="1"/>
    <col min="5896" max="5896" width="23.58203125" style="3" customWidth="1"/>
    <col min="5897" max="5897" width="16.1640625" style="3" customWidth="1"/>
    <col min="5898" max="6145" width="11" style="3"/>
    <col min="6146" max="6146" width="18.5" style="3" customWidth="1"/>
    <col min="6147" max="6147" width="23.4140625" style="3" customWidth="1"/>
    <col min="6148" max="6148" width="22.6640625" style="3" customWidth="1"/>
    <col min="6149" max="6149" width="19.9140625" style="3" customWidth="1"/>
    <col min="6150" max="6150" width="21.58203125" style="3" customWidth="1"/>
    <col min="6151" max="6151" width="22" style="3" customWidth="1"/>
    <col min="6152" max="6152" width="23.58203125" style="3" customWidth="1"/>
    <col min="6153" max="6153" width="16.1640625" style="3" customWidth="1"/>
    <col min="6154" max="6401" width="11" style="3"/>
    <col min="6402" max="6402" width="18.5" style="3" customWidth="1"/>
    <col min="6403" max="6403" width="23.4140625" style="3" customWidth="1"/>
    <col min="6404" max="6404" width="22.6640625" style="3" customWidth="1"/>
    <col min="6405" max="6405" width="19.9140625" style="3" customWidth="1"/>
    <col min="6406" max="6406" width="21.58203125" style="3" customWidth="1"/>
    <col min="6407" max="6407" width="22" style="3" customWidth="1"/>
    <col min="6408" max="6408" width="23.58203125" style="3" customWidth="1"/>
    <col min="6409" max="6409" width="16.1640625" style="3" customWidth="1"/>
    <col min="6410" max="6657" width="11" style="3"/>
    <col min="6658" max="6658" width="18.5" style="3" customWidth="1"/>
    <col min="6659" max="6659" width="23.4140625" style="3" customWidth="1"/>
    <col min="6660" max="6660" width="22.6640625" style="3" customWidth="1"/>
    <col min="6661" max="6661" width="19.9140625" style="3" customWidth="1"/>
    <col min="6662" max="6662" width="21.58203125" style="3" customWidth="1"/>
    <col min="6663" max="6663" width="22" style="3" customWidth="1"/>
    <col min="6664" max="6664" width="23.58203125" style="3" customWidth="1"/>
    <col min="6665" max="6665" width="16.1640625" style="3" customWidth="1"/>
    <col min="6666" max="6913" width="11" style="3"/>
    <col min="6914" max="6914" width="18.5" style="3" customWidth="1"/>
    <col min="6915" max="6915" width="23.4140625" style="3" customWidth="1"/>
    <col min="6916" max="6916" width="22.6640625" style="3" customWidth="1"/>
    <col min="6917" max="6917" width="19.9140625" style="3" customWidth="1"/>
    <col min="6918" max="6918" width="21.58203125" style="3" customWidth="1"/>
    <col min="6919" max="6919" width="22" style="3" customWidth="1"/>
    <col min="6920" max="6920" width="23.58203125" style="3" customWidth="1"/>
    <col min="6921" max="6921" width="16.1640625" style="3" customWidth="1"/>
    <col min="6922" max="7169" width="11" style="3"/>
    <col min="7170" max="7170" width="18.5" style="3" customWidth="1"/>
    <col min="7171" max="7171" width="23.4140625" style="3" customWidth="1"/>
    <col min="7172" max="7172" width="22.6640625" style="3" customWidth="1"/>
    <col min="7173" max="7173" width="19.9140625" style="3" customWidth="1"/>
    <col min="7174" max="7174" width="21.58203125" style="3" customWidth="1"/>
    <col min="7175" max="7175" width="22" style="3" customWidth="1"/>
    <col min="7176" max="7176" width="23.58203125" style="3" customWidth="1"/>
    <col min="7177" max="7177" width="16.1640625" style="3" customWidth="1"/>
    <col min="7178" max="7425" width="11" style="3"/>
    <col min="7426" max="7426" width="18.5" style="3" customWidth="1"/>
    <col min="7427" max="7427" width="23.4140625" style="3" customWidth="1"/>
    <col min="7428" max="7428" width="22.6640625" style="3" customWidth="1"/>
    <col min="7429" max="7429" width="19.9140625" style="3" customWidth="1"/>
    <col min="7430" max="7430" width="21.58203125" style="3" customWidth="1"/>
    <col min="7431" max="7431" width="22" style="3" customWidth="1"/>
    <col min="7432" max="7432" width="23.58203125" style="3" customWidth="1"/>
    <col min="7433" max="7433" width="16.1640625" style="3" customWidth="1"/>
    <col min="7434" max="7681" width="11" style="3"/>
    <col min="7682" max="7682" width="18.5" style="3" customWidth="1"/>
    <col min="7683" max="7683" width="23.4140625" style="3" customWidth="1"/>
    <col min="7684" max="7684" width="22.6640625" style="3" customWidth="1"/>
    <col min="7685" max="7685" width="19.9140625" style="3" customWidth="1"/>
    <col min="7686" max="7686" width="21.58203125" style="3" customWidth="1"/>
    <col min="7687" max="7687" width="22" style="3" customWidth="1"/>
    <col min="7688" max="7688" width="23.58203125" style="3" customWidth="1"/>
    <col min="7689" max="7689" width="16.1640625" style="3" customWidth="1"/>
    <col min="7690" max="7937" width="11" style="3"/>
    <col min="7938" max="7938" width="18.5" style="3" customWidth="1"/>
    <col min="7939" max="7939" width="23.4140625" style="3" customWidth="1"/>
    <col min="7940" max="7940" width="22.6640625" style="3" customWidth="1"/>
    <col min="7941" max="7941" width="19.9140625" style="3" customWidth="1"/>
    <col min="7942" max="7942" width="21.58203125" style="3" customWidth="1"/>
    <col min="7943" max="7943" width="22" style="3" customWidth="1"/>
    <col min="7944" max="7944" width="23.58203125" style="3" customWidth="1"/>
    <col min="7945" max="7945" width="16.1640625" style="3" customWidth="1"/>
    <col min="7946" max="8193" width="11" style="3"/>
    <col min="8194" max="8194" width="18.5" style="3" customWidth="1"/>
    <col min="8195" max="8195" width="23.4140625" style="3" customWidth="1"/>
    <col min="8196" max="8196" width="22.6640625" style="3" customWidth="1"/>
    <col min="8197" max="8197" width="19.9140625" style="3" customWidth="1"/>
    <col min="8198" max="8198" width="21.58203125" style="3" customWidth="1"/>
    <col min="8199" max="8199" width="22" style="3" customWidth="1"/>
    <col min="8200" max="8200" width="23.58203125" style="3" customWidth="1"/>
    <col min="8201" max="8201" width="16.1640625" style="3" customWidth="1"/>
    <col min="8202" max="8449" width="11" style="3"/>
    <col min="8450" max="8450" width="18.5" style="3" customWidth="1"/>
    <col min="8451" max="8451" width="23.4140625" style="3" customWidth="1"/>
    <col min="8452" max="8452" width="22.6640625" style="3" customWidth="1"/>
    <col min="8453" max="8453" width="19.9140625" style="3" customWidth="1"/>
    <col min="8454" max="8454" width="21.58203125" style="3" customWidth="1"/>
    <col min="8455" max="8455" width="22" style="3" customWidth="1"/>
    <col min="8456" max="8456" width="23.58203125" style="3" customWidth="1"/>
    <col min="8457" max="8457" width="16.1640625" style="3" customWidth="1"/>
    <col min="8458" max="8705" width="11" style="3"/>
    <col min="8706" max="8706" width="18.5" style="3" customWidth="1"/>
    <col min="8707" max="8707" width="23.4140625" style="3" customWidth="1"/>
    <col min="8708" max="8708" width="22.6640625" style="3" customWidth="1"/>
    <col min="8709" max="8709" width="19.9140625" style="3" customWidth="1"/>
    <col min="8710" max="8710" width="21.58203125" style="3" customWidth="1"/>
    <col min="8711" max="8711" width="22" style="3" customWidth="1"/>
    <col min="8712" max="8712" width="23.58203125" style="3" customWidth="1"/>
    <col min="8713" max="8713" width="16.1640625" style="3" customWidth="1"/>
    <col min="8714" max="8961" width="11" style="3"/>
    <col min="8962" max="8962" width="18.5" style="3" customWidth="1"/>
    <col min="8963" max="8963" width="23.4140625" style="3" customWidth="1"/>
    <col min="8964" max="8964" width="22.6640625" style="3" customWidth="1"/>
    <col min="8965" max="8965" width="19.9140625" style="3" customWidth="1"/>
    <col min="8966" max="8966" width="21.58203125" style="3" customWidth="1"/>
    <col min="8967" max="8967" width="22" style="3" customWidth="1"/>
    <col min="8968" max="8968" width="23.58203125" style="3" customWidth="1"/>
    <col min="8969" max="8969" width="16.1640625" style="3" customWidth="1"/>
    <col min="8970" max="9217" width="11" style="3"/>
    <col min="9218" max="9218" width="18.5" style="3" customWidth="1"/>
    <col min="9219" max="9219" width="23.4140625" style="3" customWidth="1"/>
    <col min="9220" max="9220" width="22.6640625" style="3" customWidth="1"/>
    <col min="9221" max="9221" width="19.9140625" style="3" customWidth="1"/>
    <col min="9222" max="9222" width="21.58203125" style="3" customWidth="1"/>
    <col min="9223" max="9223" width="22" style="3" customWidth="1"/>
    <col min="9224" max="9224" width="23.58203125" style="3" customWidth="1"/>
    <col min="9225" max="9225" width="16.1640625" style="3" customWidth="1"/>
    <col min="9226" max="9473" width="11" style="3"/>
    <col min="9474" max="9474" width="18.5" style="3" customWidth="1"/>
    <col min="9475" max="9475" width="23.4140625" style="3" customWidth="1"/>
    <col min="9476" max="9476" width="22.6640625" style="3" customWidth="1"/>
    <col min="9477" max="9477" width="19.9140625" style="3" customWidth="1"/>
    <col min="9478" max="9478" width="21.58203125" style="3" customWidth="1"/>
    <col min="9479" max="9479" width="22" style="3" customWidth="1"/>
    <col min="9480" max="9480" width="23.58203125" style="3" customWidth="1"/>
    <col min="9481" max="9481" width="16.1640625" style="3" customWidth="1"/>
    <col min="9482" max="9729" width="11" style="3"/>
    <col min="9730" max="9730" width="18.5" style="3" customWidth="1"/>
    <col min="9731" max="9731" width="23.4140625" style="3" customWidth="1"/>
    <col min="9732" max="9732" width="22.6640625" style="3" customWidth="1"/>
    <col min="9733" max="9733" width="19.9140625" style="3" customWidth="1"/>
    <col min="9734" max="9734" width="21.58203125" style="3" customWidth="1"/>
    <col min="9735" max="9735" width="22" style="3" customWidth="1"/>
    <col min="9736" max="9736" width="23.58203125" style="3" customWidth="1"/>
    <col min="9737" max="9737" width="16.1640625" style="3" customWidth="1"/>
    <col min="9738" max="9985" width="11" style="3"/>
    <col min="9986" max="9986" width="18.5" style="3" customWidth="1"/>
    <col min="9987" max="9987" width="23.4140625" style="3" customWidth="1"/>
    <col min="9988" max="9988" width="22.6640625" style="3" customWidth="1"/>
    <col min="9989" max="9989" width="19.9140625" style="3" customWidth="1"/>
    <col min="9990" max="9990" width="21.58203125" style="3" customWidth="1"/>
    <col min="9991" max="9991" width="22" style="3" customWidth="1"/>
    <col min="9992" max="9992" width="23.58203125" style="3" customWidth="1"/>
    <col min="9993" max="9993" width="16.1640625" style="3" customWidth="1"/>
    <col min="9994" max="10241" width="11" style="3"/>
    <col min="10242" max="10242" width="18.5" style="3" customWidth="1"/>
    <col min="10243" max="10243" width="23.4140625" style="3" customWidth="1"/>
    <col min="10244" max="10244" width="22.6640625" style="3" customWidth="1"/>
    <col min="10245" max="10245" width="19.9140625" style="3" customWidth="1"/>
    <col min="10246" max="10246" width="21.58203125" style="3" customWidth="1"/>
    <col min="10247" max="10247" width="22" style="3" customWidth="1"/>
    <col min="10248" max="10248" width="23.58203125" style="3" customWidth="1"/>
    <col min="10249" max="10249" width="16.1640625" style="3" customWidth="1"/>
    <col min="10250" max="10497" width="11" style="3"/>
    <col min="10498" max="10498" width="18.5" style="3" customWidth="1"/>
    <col min="10499" max="10499" width="23.4140625" style="3" customWidth="1"/>
    <col min="10500" max="10500" width="22.6640625" style="3" customWidth="1"/>
    <col min="10501" max="10501" width="19.9140625" style="3" customWidth="1"/>
    <col min="10502" max="10502" width="21.58203125" style="3" customWidth="1"/>
    <col min="10503" max="10503" width="22" style="3" customWidth="1"/>
    <col min="10504" max="10504" width="23.58203125" style="3" customWidth="1"/>
    <col min="10505" max="10505" width="16.1640625" style="3" customWidth="1"/>
    <col min="10506" max="10753" width="11" style="3"/>
    <col min="10754" max="10754" width="18.5" style="3" customWidth="1"/>
    <col min="10755" max="10755" width="23.4140625" style="3" customWidth="1"/>
    <col min="10756" max="10756" width="22.6640625" style="3" customWidth="1"/>
    <col min="10757" max="10757" width="19.9140625" style="3" customWidth="1"/>
    <col min="10758" max="10758" width="21.58203125" style="3" customWidth="1"/>
    <col min="10759" max="10759" width="22" style="3" customWidth="1"/>
    <col min="10760" max="10760" width="23.58203125" style="3" customWidth="1"/>
    <col min="10761" max="10761" width="16.1640625" style="3" customWidth="1"/>
    <col min="10762" max="11009" width="11" style="3"/>
    <col min="11010" max="11010" width="18.5" style="3" customWidth="1"/>
    <col min="11011" max="11011" width="23.4140625" style="3" customWidth="1"/>
    <col min="11012" max="11012" width="22.6640625" style="3" customWidth="1"/>
    <col min="11013" max="11013" width="19.9140625" style="3" customWidth="1"/>
    <col min="11014" max="11014" width="21.58203125" style="3" customWidth="1"/>
    <col min="11015" max="11015" width="22" style="3" customWidth="1"/>
    <col min="11016" max="11016" width="23.58203125" style="3" customWidth="1"/>
    <col min="11017" max="11017" width="16.1640625" style="3" customWidth="1"/>
    <col min="11018" max="11265" width="11" style="3"/>
    <col min="11266" max="11266" width="18.5" style="3" customWidth="1"/>
    <col min="11267" max="11267" width="23.4140625" style="3" customWidth="1"/>
    <col min="11268" max="11268" width="22.6640625" style="3" customWidth="1"/>
    <col min="11269" max="11269" width="19.9140625" style="3" customWidth="1"/>
    <col min="11270" max="11270" width="21.58203125" style="3" customWidth="1"/>
    <col min="11271" max="11271" width="22" style="3" customWidth="1"/>
    <col min="11272" max="11272" width="23.58203125" style="3" customWidth="1"/>
    <col min="11273" max="11273" width="16.1640625" style="3" customWidth="1"/>
    <col min="11274" max="11521" width="11" style="3"/>
    <col min="11522" max="11522" width="18.5" style="3" customWidth="1"/>
    <col min="11523" max="11523" width="23.4140625" style="3" customWidth="1"/>
    <col min="11524" max="11524" width="22.6640625" style="3" customWidth="1"/>
    <col min="11525" max="11525" width="19.9140625" style="3" customWidth="1"/>
    <col min="11526" max="11526" width="21.58203125" style="3" customWidth="1"/>
    <col min="11527" max="11527" width="22" style="3" customWidth="1"/>
    <col min="11528" max="11528" width="23.58203125" style="3" customWidth="1"/>
    <col min="11529" max="11529" width="16.1640625" style="3" customWidth="1"/>
    <col min="11530" max="11777" width="11" style="3"/>
    <col min="11778" max="11778" width="18.5" style="3" customWidth="1"/>
    <col min="11779" max="11779" width="23.4140625" style="3" customWidth="1"/>
    <col min="11780" max="11780" width="22.6640625" style="3" customWidth="1"/>
    <col min="11781" max="11781" width="19.9140625" style="3" customWidth="1"/>
    <col min="11782" max="11782" width="21.58203125" style="3" customWidth="1"/>
    <col min="11783" max="11783" width="22" style="3" customWidth="1"/>
    <col min="11784" max="11784" width="23.58203125" style="3" customWidth="1"/>
    <col min="11785" max="11785" width="16.1640625" style="3" customWidth="1"/>
    <col min="11786" max="12033" width="11" style="3"/>
    <col min="12034" max="12034" width="18.5" style="3" customWidth="1"/>
    <col min="12035" max="12035" width="23.4140625" style="3" customWidth="1"/>
    <col min="12036" max="12036" width="22.6640625" style="3" customWidth="1"/>
    <col min="12037" max="12037" width="19.9140625" style="3" customWidth="1"/>
    <col min="12038" max="12038" width="21.58203125" style="3" customWidth="1"/>
    <col min="12039" max="12039" width="22" style="3" customWidth="1"/>
    <col min="12040" max="12040" width="23.58203125" style="3" customWidth="1"/>
    <col min="12041" max="12041" width="16.1640625" style="3" customWidth="1"/>
    <col min="12042" max="12289" width="11" style="3"/>
    <col min="12290" max="12290" width="18.5" style="3" customWidth="1"/>
    <col min="12291" max="12291" width="23.4140625" style="3" customWidth="1"/>
    <col min="12292" max="12292" width="22.6640625" style="3" customWidth="1"/>
    <col min="12293" max="12293" width="19.9140625" style="3" customWidth="1"/>
    <col min="12294" max="12294" width="21.58203125" style="3" customWidth="1"/>
    <col min="12295" max="12295" width="22" style="3" customWidth="1"/>
    <col min="12296" max="12296" width="23.58203125" style="3" customWidth="1"/>
    <col min="12297" max="12297" width="16.1640625" style="3" customWidth="1"/>
    <col min="12298" max="12545" width="11" style="3"/>
    <col min="12546" max="12546" width="18.5" style="3" customWidth="1"/>
    <col min="12547" max="12547" width="23.4140625" style="3" customWidth="1"/>
    <col min="12548" max="12548" width="22.6640625" style="3" customWidth="1"/>
    <col min="12549" max="12549" width="19.9140625" style="3" customWidth="1"/>
    <col min="12550" max="12550" width="21.58203125" style="3" customWidth="1"/>
    <col min="12551" max="12551" width="22" style="3" customWidth="1"/>
    <col min="12552" max="12552" width="23.58203125" style="3" customWidth="1"/>
    <col min="12553" max="12553" width="16.1640625" style="3" customWidth="1"/>
    <col min="12554" max="12801" width="11" style="3"/>
    <col min="12802" max="12802" width="18.5" style="3" customWidth="1"/>
    <col min="12803" max="12803" width="23.4140625" style="3" customWidth="1"/>
    <col min="12804" max="12804" width="22.6640625" style="3" customWidth="1"/>
    <col min="12805" max="12805" width="19.9140625" style="3" customWidth="1"/>
    <col min="12806" max="12806" width="21.58203125" style="3" customWidth="1"/>
    <col min="12807" max="12807" width="22" style="3" customWidth="1"/>
    <col min="12808" max="12808" width="23.58203125" style="3" customWidth="1"/>
    <col min="12809" max="12809" width="16.1640625" style="3" customWidth="1"/>
    <col min="12810" max="13057" width="11" style="3"/>
    <col min="13058" max="13058" width="18.5" style="3" customWidth="1"/>
    <col min="13059" max="13059" width="23.4140625" style="3" customWidth="1"/>
    <col min="13060" max="13060" width="22.6640625" style="3" customWidth="1"/>
    <col min="13061" max="13061" width="19.9140625" style="3" customWidth="1"/>
    <col min="13062" max="13062" width="21.58203125" style="3" customWidth="1"/>
    <col min="13063" max="13063" width="22" style="3" customWidth="1"/>
    <col min="13064" max="13064" width="23.58203125" style="3" customWidth="1"/>
    <col min="13065" max="13065" width="16.1640625" style="3" customWidth="1"/>
    <col min="13066" max="13313" width="11" style="3"/>
    <col min="13314" max="13314" width="18.5" style="3" customWidth="1"/>
    <col min="13315" max="13315" width="23.4140625" style="3" customWidth="1"/>
    <col min="13316" max="13316" width="22.6640625" style="3" customWidth="1"/>
    <col min="13317" max="13317" width="19.9140625" style="3" customWidth="1"/>
    <col min="13318" max="13318" width="21.58203125" style="3" customWidth="1"/>
    <col min="13319" max="13319" width="22" style="3" customWidth="1"/>
    <col min="13320" max="13320" width="23.58203125" style="3" customWidth="1"/>
    <col min="13321" max="13321" width="16.1640625" style="3" customWidth="1"/>
    <col min="13322" max="13569" width="11" style="3"/>
    <col min="13570" max="13570" width="18.5" style="3" customWidth="1"/>
    <col min="13571" max="13571" width="23.4140625" style="3" customWidth="1"/>
    <col min="13572" max="13572" width="22.6640625" style="3" customWidth="1"/>
    <col min="13573" max="13573" width="19.9140625" style="3" customWidth="1"/>
    <col min="13574" max="13574" width="21.58203125" style="3" customWidth="1"/>
    <col min="13575" max="13575" width="22" style="3" customWidth="1"/>
    <col min="13576" max="13576" width="23.58203125" style="3" customWidth="1"/>
    <col min="13577" max="13577" width="16.1640625" style="3" customWidth="1"/>
    <col min="13578" max="13825" width="11" style="3"/>
    <col min="13826" max="13826" width="18.5" style="3" customWidth="1"/>
    <col min="13827" max="13827" width="23.4140625" style="3" customWidth="1"/>
    <col min="13828" max="13828" width="22.6640625" style="3" customWidth="1"/>
    <col min="13829" max="13829" width="19.9140625" style="3" customWidth="1"/>
    <col min="13830" max="13830" width="21.58203125" style="3" customWidth="1"/>
    <col min="13831" max="13831" width="22" style="3" customWidth="1"/>
    <col min="13832" max="13832" width="23.58203125" style="3" customWidth="1"/>
    <col min="13833" max="13833" width="16.1640625" style="3" customWidth="1"/>
    <col min="13834" max="14081" width="11" style="3"/>
    <col min="14082" max="14082" width="18.5" style="3" customWidth="1"/>
    <col min="14083" max="14083" width="23.4140625" style="3" customWidth="1"/>
    <col min="14084" max="14084" width="22.6640625" style="3" customWidth="1"/>
    <col min="14085" max="14085" width="19.9140625" style="3" customWidth="1"/>
    <col min="14086" max="14086" width="21.58203125" style="3" customWidth="1"/>
    <col min="14087" max="14087" width="22" style="3" customWidth="1"/>
    <col min="14088" max="14088" width="23.58203125" style="3" customWidth="1"/>
    <col min="14089" max="14089" width="16.1640625" style="3" customWidth="1"/>
    <col min="14090" max="14337" width="11" style="3"/>
    <col min="14338" max="14338" width="18.5" style="3" customWidth="1"/>
    <col min="14339" max="14339" width="23.4140625" style="3" customWidth="1"/>
    <col min="14340" max="14340" width="22.6640625" style="3" customWidth="1"/>
    <col min="14341" max="14341" width="19.9140625" style="3" customWidth="1"/>
    <col min="14342" max="14342" width="21.58203125" style="3" customWidth="1"/>
    <col min="14343" max="14343" width="22" style="3" customWidth="1"/>
    <col min="14344" max="14344" width="23.58203125" style="3" customWidth="1"/>
    <col min="14345" max="14345" width="16.1640625" style="3" customWidth="1"/>
    <col min="14346" max="14593" width="11" style="3"/>
    <col min="14594" max="14594" width="18.5" style="3" customWidth="1"/>
    <col min="14595" max="14595" width="23.4140625" style="3" customWidth="1"/>
    <col min="14596" max="14596" width="22.6640625" style="3" customWidth="1"/>
    <col min="14597" max="14597" width="19.9140625" style="3" customWidth="1"/>
    <col min="14598" max="14598" width="21.58203125" style="3" customWidth="1"/>
    <col min="14599" max="14599" width="22" style="3" customWidth="1"/>
    <col min="14600" max="14600" width="23.58203125" style="3" customWidth="1"/>
    <col min="14601" max="14601" width="16.1640625" style="3" customWidth="1"/>
    <col min="14602" max="14849" width="11" style="3"/>
    <col min="14850" max="14850" width="18.5" style="3" customWidth="1"/>
    <col min="14851" max="14851" width="23.4140625" style="3" customWidth="1"/>
    <col min="14852" max="14852" width="22.6640625" style="3" customWidth="1"/>
    <col min="14853" max="14853" width="19.9140625" style="3" customWidth="1"/>
    <col min="14854" max="14854" width="21.58203125" style="3" customWidth="1"/>
    <col min="14855" max="14855" width="22" style="3" customWidth="1"/>
    <col min="14856" max="14856" width="23.58203125" style="3" customWidth="1"/>
    <col min="14857" max="14857" width="16.1640625" style="3" customWidth="1"/>
    <col min="14858" max="15105" width="11" style="3"/>
    <col min="15106" max="15106" width="18.5" style="3" customWidth="1"/>
    <col min="15107" max="15107" width="23.4140625" style="3" customWidth="1"/>
    <col min="15108" max="15108" width="22.6640625" style="3" customWidth="1"/>
    <col min="15109" max="15109" width="19.9140625" style="3" customWidth="1"/>
    <col min="15110" max="15110" width="21.58203125" style="3" customWidth="1"/>
    <col min="15111" max="15111" width="22" style="3" customWidth="1"/>
    <col min="15112" max="15112" width="23.58203125" style="3" customWidth="1"/>
    <col min="15113" max="15113" width="16.1640625" style="3" customWidth="1"/>
    <col min="15114" max="15361" width="11" style="3"/>
    <col min="15362" max="15362" width="18.5" style="3" customWidth="1"/>
    <col min="15363" max="15363" width="23.4140625" style="3" customWidth="1"/>
    <col min="15364" max="15364" width="22.6640625" style="3" customWidth="1"/>
    <col min="15365" max="15365" width="19.9140625" style="3" customWidth="1"/>
    <col min="15366" max="15366" width="21.58203125" style="3" customWidth="1"/>
    <col min="15367" max="15367" width="22" style="3" customWidth="1"/>
    <col min="15368" max="15368" width="23.58203125" style="3" customWidth="1"/>
    <col min="15369" max="15369" width="16.1640625" style="3" customWidth="1"/>
    <col min="15370" max="15617" width="11" style="3"/>
    <col min="15618" max="15618" width="18.5" style="3" customWidth="1"/>
    <col min="15619" max="15619" width="23.4140625" style="3" customWidth="1"/>
    <col min="15620" max="15620" width="22.6640625" style="3" customWidth="1"/>
    <col min="15621" max="15621" width="19.9140625" style="3" customWidth="1"/>
    <col min="15622" max="15622" width="21.58203125" style="3" customWidth="1"/>
    <col min="15623" max="15623" width="22" style="3" customWidth="1"/>
    <col min="15624" max="15624" width="23.58203125" style="3" customWidth="1"/>
    <col min="15625" max="15625" width="16.1640625" style="3" customWidth="1"/>
    <col min="15626" max="15873" width="11" style="3"/>
    <col min="15874" max="15874" width="18.5" style="3" customWidth="1"/>
    <col min="15875" max="15875" width="23.4140625" style="3" customWidth="1"/>
    <col min="15876" max="15876" width="22.6640625" style="3" customWidth="1"/>
    <col min="15877" max="15877" width="19.9140625" style="3" customWidth="1"/>
    <col min="15878" max="15878" width="21.58203125" style="3" customWidth="1"/>
    <col min="15879" max="15879" width="22" style="3" customWidth="1"/>
    <col min="15880" max="15880" width="23.58203125" style="3" customWidth="1"/>
    <col min="15881" max="15881" width="16.1640625" style="3" customWidth="1"/>
    <col min="15882" max="16129" width="11" style="3"/>
    <col min="16130" max="16130" width="18.5" style="3" customWidth="1"/>
    <col min="16131" max="16131" width="23.4140625" style="3" customWidth="1"/>
    <col min="16132" max="16132" width="22.6640625" style="3" customWidth="1"/>
    <col min="16133" max="16133" width="19.9140625" style="3" customWidth="1"/>
    <col min="16134" max="16134" width="21.58203125" style="3" customWidth="1"/>
    <col min="16135" max="16135" width="22" style="3" customWidth="1"/>
    <col min="16136" max="16136" width="23.58203125" style="3" customWidth="1"/>
    <col min="16137" max="16137" width="16.1640625" style="3" customWidth="1"/>
    <col min="16138" max="16384" width="11" style="3"/>
  </cols>
  <sheetData>
    <row r="1" spans="1:9" x14ac:dyDescent="0.35">
      <c r="A1" s="197" t="s">
        <v>622</v>
      </c>
      <c r="B1" s="197"/>
      <c r="C1" s="197"/>
      <c r="D1" s="197"/>
      <c r="E1" s="197"/>
      <c r="F1" s="197"/>
      <c r="G1" s="197"/>
      <c r="H1" s="197"/>
      <c r="I1" s="197"/>
    </row>
    <row r="2" spans="1:9" x14ac:dyDescent="0.35">
      <c r="A2" s="197" t="s">
        <v>623</v>
      </c>
      <c r="B2" s="197"/>
      <c r="C2" s="197"/>
      <c r="D2" s="197"/>
      <c r="E2" s="197"/>
      <c r="F2" s="197"/>
      <c r="G2" s="197"/>
      <c r="H2" s="197"/>
      <c r="I2" s="197"/>
    </row>
    <row r="3" spans="1:9" x14ac:dyDescent="0.35">
      <c r="A3" s="197" t="s">
        <v>731</v>
      </c>
      <c r="B3" s="197"/>
      <c r="C3" s="197"/>
      <c r="D3" s="197"/>
      <c r="E3" s="197"/>
      <c r="F3" s="197"/>
      <c r="G3" s="197"/>
      <c r="H3" s="197"/>
      <c r="I3" s="197"/>
    </row>
    <row r="4" spans="1:9" x14ac:dyDescent="0.35">
      <c r="A4" s="198" t="s">
        <v>624</v>
      </c>
      <c r="B4" s="198"/>
      <c r="C4" s="198"/>
      <c r="D4" s="198"/>
      <c r="E4" s="198"/>
      <c r="F4" s="198" t="s">
        <v>625</v>
      </c>
      <c r="G4" s="198"/>
      <c r="H4" s="198"/>
      <c r="I4" s="198"/>
    </row>
    <row r="5" spans="1:9" s="12" customFormat="1" ht="12" x14ac:dyDescent="0.3">
      <c r="A5" s="4" t="s">
        <v>626</v>
      </c>
      <c r="B5" s="5" t="s">
        <v>627</v>
      </c>
      <c r="C5" s="199" t="s">
        <v>629</v>
      </c>
      <c r="D5" s="195" t="s">
        <v>630</v>
      </c>
      <c r="E5" s="195" t="s">
        <v>631</v>
      </c>
      <c r="F5" s="5" t="s">
        <v>632</v>
      </c>
      <c r="G5" s="6" t="s">
        <v>633</v>
      </c>
      <c r="H5" s="193" t="s">
        <v>634</v>
      </c>
      <c r="I5" s="195" t="s">
        <v>635</v>
      </c>
    </row>
    <row r="6" spans="1:9" s="12" customFormat="1" ht="24" x14ac:dyDescent="0.3">
      <c r="A6" s="7" t="s">
        <v>636</v>
      </c>
      <c r="B6" s="8" t="s">
        <v>636</v>
      </c>
      <c r="C6" s="200"/>
      <c r="D6" s="201"/>
      <c r="E6" s="195"/>
      <c r="F6" s="5" t="s">
        <v>637</v>
      </c>
      <c r="G6" s="9" t="s">
        <v>638</v>
      </c>
      <c r="H6" s="194"/>
      <c r="I6" s="196"/>
    </row>
    <row r="7" spans="1:9" ht="14.4" customHeight="1" x14ac:dyDescent="0.35">
      <c r="A7" s="1"/>
      <c r="B7" s="2" t="str">
        <f>+IFERROR(VLOOKUP(A7,Preguntas!$C$4:$D$53,2,0),"Seleccionar Componente")</f>
        <v>Seleccionar Componente</v>
      </c>
      <c r="C7" s="13"/>
      <c r="D7" s="14"/>
      <c r="E7" s="14"/>
      <c r="F7" s="14"/>
      <c r="G7" s="14"/>
      <c r="H7" s="14"/>
      <c r="I7" s="15"/>
    </row>
    <row r="8" spans="1:9" x14ac:dyDescent="0.35">
      <c r="A8" s="1"/>
      <c r="B8" s="2" t="str">
        <f>+IFERROR(VLOOKUP(A8,Preguntas!$C$4:$D$53,2,0),"Seleccionar Componente")</f>
        <v>Seleccionar Componente</v>
      </c>
      <c r="C8" s="16"/>
      <c r="D8" s="17"/>
      <c r="E8" s="18"/>
      <c r="F8" s="19"/>
      <c r="G8" s="20"/>
      <c r="H8" s="20"/>
      <c r="I8" s="19"/>
    </row>
    <row r="9" spans="1:9" x14ac:dyDescent="0.35">
      <c r="A9" s="1"/>
      <c r="B9" s="2" t="str">
        <f>+IFERROR(VLOOKUP(A9,Preguntas!$C$4:$D$53,2,0),"Seleccionar Componente")</f>
        <v>Seleccionar Componente</v>
      </c>
      <c r="C9" s="16"/>
      <c r="D9" s="17"/>
      <c r="E9" s="18"/>
      <c r="F9" s="19"/>
      <c r="G9" s="20"/>
      <c r="H9" s="20"/>
      <c r="I9" s="19"/>
    </row>
    <row r="10" spans="1:9" x14ac:dyDescent="0.35">
      <c r="A10" s="1"/>
      <c r="B10" s="2" t="str">
        <f>+IFERROR(VLOOKUP(A10,Preguntas!$C$4:$D$53,2,0),"Seleccionar Componente")</f>
        <v>Seleccionar Componente</v>
      </c>
      <c r="C10" s="10"/>
      <c r="D10" s="10"/>
      <c r="E10" s="10"/>
      <c r="F10" s="10"/>
      <c r="G10" s="10"/>
      <c r="H10" s="10"/>
      <c r="I10" s="10"/>
    </row>
    <row r="11" spans="1:9" x14ac:dyDescent="0.35">
      <c r="A11" s="1"/>
      <c r="B11" s="2" t="str">
        <f>+IFERROR(VLOOKUP(A11,Preguntas!$C$4:$D$53,2,0),"Seleccionar Componente")</f>
        <v>Seleccionar Componente</v>
      </c>
      <c r="C11" s="11"/>
      <c r="D11" s="11"/>
      <c r="E11" s="11"/>
      <c r="F11" s="11"/>
      <c r="G11" s="11"/>
      <c r="H11" s="11"/>
      <c r="I11" s="11"/>
    </row>
    <row r="12" spans="1:9" x14ac:dyDescent="0.35">
      <c r="A12" s="1"/>
      <c r="B12" s="2" t="str">
        <f>+IFERROR(VLOOKUP(A12,Preguntas!$C$4:$D$53,2,0),"Seleccionar Componente")</f>
        <v>Seleccionar Componente</v>
      </c>
      <c r="C12" s="11"/>
      <c r="D12" s="11"/>
      <c r="E12" s="11"/>
      <c r="F12" s="11"/>
      <c r="G12" s="11"/>
      <c r="H12" s="11"/>
      <c r="I12" s="11"/>
    </row>
    <row r="13" spans="1:9" x14ac:dyDescent="0.35">
      <c r="A13" s="1"/>
      <c r="B13" s="2" t="str">
        <f>+IFERROR(VLOOKUP(A13,Preguntas!$C$4:$D$53,2,0),"Seleccionar Componente")</f>
        <v>Seleccionar Componente</v>
      </c>
      <c r="C13" s="11"/>
      <c r="D13" s="11"/>
      <c r="E13" s="11"/>
      <c r="F13" s="11"/>
      <c r="G13" s="11"/>
      <c r="H13" s="11"/>
      <c r="I13" s="11"/>
    </row>
    <row r="14" spans="1:9" x14ac:dyDescent="0.35">
      <c r="A14" s="1"/>
      <c r="B14" s="2" t="str">
        <f>+IFERROR(VLOOKUP(A14,Preguntas!$C$4:$D$53,2,0),"Seleccionar Componente")</f>
        <v>Seleccionar Componente</v>
      </c>
      <c r="C14" s="11"/>
      <c r="D14" s="11"/>
      <c r="E14" s="11"/>
      <c r="F14" s="11"/>
      <c r="G14" s="11"/>
      <c r="H14" s="11"/>
      <c r="I14" s="11"/>
    </row>
    <row r="15" spans="1:9" x14ac:dyDescent="0.35">
      <c r="A15" s="1"/>
      <c r="B15" s="2" t="str">
        <f>+IFERROR(VLOOKUP(A15,Preguntas!$C$4:$D$53,2,0),"Seleccionar Componente")</f>
        <v>Seleccionar Componente</v>
      </c>
      <c r="C15" s="11"/>
      <c r="D15" s="11"/>
      <c r="E15" s="11"/>
      <c r="F15" s="11"/>
      <c r="G15" s="11"/>
      <c r="H15" s="11"/>
      <c r="I15" s="11"/>
    </row>
    <row r="16" spans="1:9" x14ac:dyDescent="0.35">
      <c r="A16" s="1"/>
      <c r="B16" s="2" t="str">
        <f>+IFERROR(VLOOKUP(A16,Preguntas!$C$4:$D$53,2,0),"Seleccionar Componente")</f>
        <v>Seleccionar Componente</v>
      </c>
      <c r="C16" s="11"/>
      <c r="D16" s="11"/>
      <c r="E16" s="11"/>
      <c r="F16" s="11"/>
      <c r="G16" s="11"/>
      <c r="H16" s="11"/>
      <c r="I16" s="11"/>
    </row>
    <row r="17" spans="1:9" x14ac:dyDescent="0.35">
      <c r="A17" s="1"/>
      <c r="B17" s="2" t="str">
        <f>+IFERROR(VLOOKUP(A17,Preguntas!$C$4:$D$53,2,0),"Seleccionar Componente")</f>
        <v>Seleccionar Componente</v>
      </c>
      <c r="C17" s="11"/>
      <c r="D17" s="11"/>
      <c r="E17" s="11"/>
      <c r="F17" s="11"/>
      <c r="G17" s="11"/>
      <c r="H17" s="11"/>
      <c r="I17" s="11"/>
    </row>
    <row r="18" spans="1:9" x14ac:dyDescent="0.35">
      <c r="A18" s="1"/>
      <c r="B18" s="2" t="str">
        <f>+IFERROR(VLOOKUP(A18,Preguntas!$C$4:$D$53,2,0),"Seleccionar Componente")</f>
        <v>Seleccionar Componente</v>
      </c>
      <c r="C18" s="11"/>
      <c r="D18" s="11"/>
      <c r="E18" s="11"/>
      <c r="F18" s="11"/>
      <c r="G18" s="11"/>
      <c r="H18" s="11"/>
      <c r="I18" s="11"/>
    </row>
    <row r="19" spans="1:9" x14ac:dyDescent="0.35">
      <c r="A19" s="1"/>
      <c r="B19" s="2" t="str">
        <f>+IFERROR(VLOOKUP(A19,Preguntas!$C$4:$D$53,2,0),"Seleccionar Componente")</f>
        <v>Seleccionar Componente</v>
      </c>
      <c r="C19" s="11"/>
      <c r="D19" s="11"/>
      <c r="E19" s="11"/>
      <c r="F19" s="11"/>
      <c r="G19" s="11"/>
      <c r="H19" s="11"/>
      <c r="I19" s="11"/>
    </row>
  </sheetData>
  <mergeCells count="10">
    <mergeCell ref="H5:H6"/>
    <mergeCell ref="I5:I6"/>
    <mergeCell ref="A1:I1"/>
    <mergeCell ref="A2:I2"/>
    <mergeCell ref="A3:I3"/>
    <mergeCell ref="A4:E4"/>
    <mergeCell ref="F4:I4"/>
    <mergeCell ref="C5:C6"/>
    <mergeCell ref="D5:D6"/>
    <mergeCell ref="E5:E6"/>
  </mergeCells>
  <printOptions horizontalCentered="1" verticalCentered="1"/>
  <pageMargins left="0.70866141732283472" right="0.70866141732283472" top="0.74803149606299213" bottom="0.74803149606299213" header="0.31496062992125984" footer="0.31496062992125984"/>
  <pageSetup paperSize="5" scale="91"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Preguntas!$C$6:$C$53</xm:f>
          </x14:formula1>
          <xm:sqref>A7:A19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Comentarios 2022</vt:lpstr>
      <vt:lpstr>Respuestas 2022</vt:lpstr>
      <vt:lpstr>Consolidado Respuestas 2024</vt:lpstr>
      <vt:lpstr>Preguntas</vt:lpstr>
      <vt:lpstr>Observaciones</vt:lpstr>
      <vt:lpstr>Matriz de Seguimiento</vt:lpstr>
      <vt:lpstr>Matriz seguimiento externo</vt:lpstr>
    </vt:vector>
  </TitlesOfParts>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Irene Rojas Valerio</dc:creator>
  <cp:lastModifiedBy>Jaqueline Cubillo</cp:lastModifiedBy>
  <cp:revision/>
  <dcterms:created xsi:type="dcterms:W3CDTF">2020-12-02T17:02:46Z</dcterms:created>
  <dcterms:modified xsi:type="dcterms:W3CDTF">2025-02-28T16:51:15Z</dcterms:modified>
</cp:coreProperties>
</file>